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19"/>
  <workbookPr hidePivotFieldList="1" defaultThemeVersion="166925"/>
  <mc:AlternateContent xmlns:mc="http://schemas.openxmlformats.org/markup-compatibility/2006">
    <mc:Choice Requires="x15">
      <x15ac:absPath xmlns:x15ac="http://schemas.microsoft.com/office/spreadsheetml/2010/11/ac" url="C:\Users\daniel.cunha\Desktop\ANAC\Projeto X\Projeto checklists\Checklist finais\"/>
    </mc:Choice>
  </mc:AlternateContent>
  <xr:revisionPtr revIDLastSave="10" documentId="13_ncr:1_{584836CC-3737-4B51-BE11-401749E06B9E}" xr6:coauthVersionLast="47" xr6:coauthVersionMax="47" xr10:uidLastSave="{9D380744-5C35-4EB8-8291-25528545DDD8}"/>
  <bookViews>
    <workbookView xWindow="-120" yWindow="-120" windowWidth="38640" windowHeight="15720" firstSheet="1" activeTab="1" xr2:uid="{A7FF4D2E-9F01-4F0C-BA18-5BE4B657AD2F}"/>
  </bookViews>
  <sheets>
    <sheet name="Orientações" sheetId="27" r:id="rId1"/>
    <sheet name="DOCS GRF" sheetId="25" r:id="rId2"/>
    <sheet name="DOCS GRF Final" sheetId="26" r:id="rId3"/>
    <sheet name="Listas" sheetId="6" state="hidden" r:id="rId4"/>
  </sheets>
  <definedNames>
    <definedName name="_xlnm._FilterDatabase" localSheetId="1" hidden="1">'DOCS GRF'!#REF!</definedName>
    <definedName name="_Hlk85077714" localSheetId="1">'DOCS GRF'!#REF!</definedName>
    <definedName name="_xlnm.Print_Area" localSheetId="1">'DOCS GRF'!$A$1:$T$116</definedName>
    <definedName name="_xlnm.Print_Area" localSheetId="2">'DOCS GRF Final'!$A$1:$J$48</definedName>
    <definedName name="_xlnm.Print_Area" localSheetId="0">Orientações!$A$1:$D$36</definedName>
    <definedName name="Z_D37F1B69_6CE7_4A90_8559_8AE519A5C1EC_.wvu.Cols" localSheetId="1" hidden="1">'DOCS GRF'!$D:$D,'DOCS GRF'!$G:$G,'DOCS GRF'!$W:$W</definedName>
    <definedName name="Z_D37F1B69_6CE7_4A90_8559_8AE519A5C1EC_.wvu.Cols" localSheetId="2" hidden="1">'DOCS GRF Final'!#REF!</definedName>
    <definedName name="Z_D37F1B69_6CE7_4A90_8559_8AE519A5C1EC_.wvu.PrintArea" localSheetId="1" hidden="1">'DOCS GRF'!$A$1:$T$116</definedName>
    <definedName name="Z_D37F1B69_6CE7_4A90_8559_8AE519A5C1EC_.wvu.PrintArea" localSheetId="2" hidden="1">'DOCS GRF Final'!$A$1:$M$68</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26" l="1"/>
  <c r="H16" i="26"/>
  <c r="H13" i="26"/>
  <c r="H10" i="26"/>
  <c r="H6" i="26"/>
  <c r="H12" i="26"/>
  <c r="G12" i="26"/>
  <c r="F12" i="26"/>
  <c r="N12" i="26"/>
  <c r="O114" i="25"/>
  <c r="W111" i="25"/>
  <c r="R111" i="25"/>
  <c r="Q111" i="25"/>
  <c r="O103" i="25"/>
  <c r="O92" i="25"/>
  <c r="O81" i="25"/>
  <c r="W79" i="25"/>
  <c r="R79" i="25"/>
  <c r="Q79" i="25"/>
  <c r="W78" i="25"/>
  <c r="R78" i="25"/>
  <c r="Q78" i="25"/>
  <c r="W77" i="25"/>
  <c r="R77" i="25"/>
  <c r="Q77" i="25"/>
  <c r="W76" i="25"/>
  <c r="R76" i="25"/>
  <c r="Q76" i="25"/>
  <c r="W75" i="25"/>
  <c r="R75" i="25"/>
  <c r="Q75" i="25"/>
  <c r="W74" i="25"/>
  <c r="R74" i="25"/>
  <c r="Q74" i="25"/>
  <c r="W73" i="25"/>
  <c r="R73" i="25"/>
  <c r="Q73" i="25"/>
  <c r="W72" i="25"/>
  <c r="R72" i="25"/>
  <c r="Q72" i="25"/>
  <c r="W71" i="25"/>
  <c r="R71" i="25"/>
  <c r="Q71" i="25"/>
  <c r="W70" i="25"/>
  <c r="R70" i="25"/>
  <c r="Q70" i="25"/>
  <c r="W69" i="25"/>
  <c r="R69" i="25"/>
  <c r="Q69" i="25"/>
  <c r="W68" i="25"/>
  <c r="R68" i="25"/>
  <c r="Q68" i="25"/>
  <c r="W67" i="25"/>
  <c r="R67" i="25"/>
  <c r="Q67" i="25"/>
  <c r="W66" i="25"/>
  <c r="R66" i="25"/>
  <c r="Q66" i="25"/>
  <c r="W65" i="25"/>
  <c r="R65" i="25"/>
  <c r="Q65" i="25"/>
  <c r="W64" i="25"/>
  <c r="R64" i="25"/>
  <c r="Q64" i="25"/>
  <c r="W63" i="25"/>
  <c r="R63" i="25"/>
  <c r="Q63" i="25"/>
  <c r="W62" i="25"/>
  <c r="R62" i="25"/>
  <c r="Q62" i="25"/>
  <c r="O59" i="25"/>
  <c r="H19" i="26" l="1"/>
  <c r="R80" i="25"/>
  <c r="R81" i="25" s="1"/>
  <c r="P81" i="25" s="1"/>
  <c r="O45" i="25" l="1"/>
  <c r="W41" i="25"/>
  <c r="R41" i="25"/>
  <c r="Q41" i="25"/>
  <c r="W40" i="25"/>
  <c r="R40" i="25"/>
  <c r="Q40" i="25"/>
  <c r="W37" i="25"/>
  <c r="R37" i="25"/>
  <c r="Q37" i="25"/>
  <c r="W36" i="25"/>
  <c r="R36" i="25"/>
  <c r="Q36" i="25"/>
  <c r="W112" i="25" l="1"/>
  <c r="R112" i="25"/>
  <c r="W110" i="25"/>
  <c r="R110" i="25"/>
  <c r="W101" i="25"/>
  <c r="R101" i="25"/>
  <c r="W100" i="25"/>
  <c r="R100" i="25"/>
  <c r="W99" i="25"/>
  <c r="R99" i="25"/>
  <c r="W98" i="25"/>
  <c r="R98" i="25"/>
  <c r="W97" i="25"/>
  <c r="R97" i="25"/>
  <c r="W96" i="25"/>
  <c r="R96" i="25"/>
  <c r="W95" i="25"/>
  <c r="R95" i="25"/>
  <c r="W90" i="25"/>
  <c r="R90" i="25"/>
  <c r="W89" i="25"/>
  <c r="R89" i="25"/>
  <c r="W88" i="25"/>
  <c r="R88" i="25"/>
  <c r="W57" i="25"/>
  <c r="R57" i="25"/>
  <c r="W56" i="25"/>
  <c r="R56" i="25"/>
  <c r="W55" i="25"/>
  <c r="R55" i="25"/>
  <c r="W54" i="25"/>
  <c r="R54" i="25"/>
  <c r="W53" i="25"/>
  <c r="R53" i="25"/>
  <c r="W52" i="25"/>
  <c r="R52" i="25"/>
  <c r="W43" i="25"/>
  <c r="R43" i="25"/>
  <c r="W42" i="25"/>
  <c r="R42" i="25"/>
  <c r="W39" i="25"/>
  <c r="R39" i="25"/>
  <c r="W38" i="25"/>
  <c r="R38" i="25"/>
  <c r="W35" i="25"/>
  <c r="R35" i="25"/>
  <c r="W34" i="25"/>
  <c r="R34" i="25"/>
  <c r="W29" i="25"/>
  <c r="R29" i="25"/>
  <c r="W28" i="25"/>
  <c r="R28" i="25"/>
  <c r="W27" i="25"/>
  <c r="R27" i="25"/>
  <c r="W26" i="25"/>
  <c r="R26" i="25"/>
  <c r="W25" i="25"/>
  <c r="R25" i="25"/>
  <c r="W24" i="25"/>
  <c r="R24" i="25"/>
  <c r="W19" i="25"/>
  <c r="R19" i="25"/>
  <c r="W18" i="25"/>
  <c r="R18" i="25"/>
  <c r="W17" i="25"/>
  <c r="R17" i="25"/>
  <c r="W16" i="25"/>
  <c r="R16" i="25"/>
  <c r="G17" i="26"/>
  <c r="G16" i="26"/>
  <c r="G15" i="26"/>
  <c r="G14" i="26"/>
  <c r="G13" i="26"/>
  <c r="G11" i="26"/>
  <c r="G10" i="26"/>
  <c r="G9" i="26"/>
  <c r="G8" i="26"/>
  <c r="G7" i="26"/>
  <c r="G6" i="26"/>
  <c r="R102" i="25" l="1"/>
  <c r="R103" i="25" s="1"/>
  <c r="R91" i="25"/>
  <c r="R92" i="25" s="1"/>
  <c r="R58" i="25"/>
  <c r="R59" i="25" s="1"/>
  <c r="F17" i="26"/>
  <c r="F16" i="26"/>
  <c r="F15" i="26"/>
  <c r="F14" i="26"/>
  <c r="F13" i="26"/>
  <c r="F11" i="26"/>
  <c r="F10" i="26"/>
  <c r="F9" i="26"/>
  <c r="F8" i="26"/>
  <c r="F7" i="26"/>
  <c r="F6" i="26"/>
  <c r="Q112" i="25"/>
  <c r="Q110" i="25"/>
  <c r="Q101" i="25"/>
  <c r="Q100" i="25"/>
  <c r="Q99" i="25"/>
  <c r="Q98" i="25"/>
  <c r="Q97" i="25"/>
  <c r="Q96" i="25"/>
  <c r="Q95" i="25"/>
  <c r="Q90" i="25"/>
  <c r="Q89" i="25"/>
  <c r="Q88" i="25"/>
  <c r="Q57" i="25"/>
  <c r="Q56" i="25"/>
  <c r="Q55" i="25"/>
  <c r="Q54" i="25"/>
  <c r="Q53" i="25"/>
  <c r="Q52" i="25"/>
  <c r="Q43" i="25"/>
  <c r="Q42" i="25"/>
  <c r="Q39" i="25"/>
  <c r="Q38" i="25"/>
  <c r="Q35" i="25"/>
  <c r="Q34" i="25"/>
  <c r="O31" i="25"/>
  <c r="Q29" i="25"/>
  <c r="Q28" i="25"/>
  <c r="Q27" i="25"/>
  <c r="Q26" i="25"/>
  <c r="Q25" i="25"/>
  <c r="Q24" i="25"/>
  <c r="O21" i="25"/>
  <c r="Q19" i="25"/>
  <c r="Q18" i="25"/>
  <c r="Q17" i="25"/>
  <c r="Q16" i="25"/>
  <c r="N16" i="26" l="1"/>
  <c r="N6" i="26"/>
  <c r="N15" i="26"/>
  <c r="N8" i="26"/>
  <c r="N10" i="26"/>
  <c r="N14" i="26"/>
  <c r="N13" i="26"/>
  <c r="N11" i="26"/>
  <c r="N7" i="26"/>
  <c r="P92" i="25"/>
  <c r="H14" i="26" s="1"/>
  <c r="R113" i="25"/>
  <c r="R114" i="25" s="1"/>
  <c r="P103" i="25"/>
  <c r="H15" i="26" s="1"/>
  <c r="N17" i="26"/>
  <c r="N9" i="26"/>
  <c r="R44" i="25"/>
  <c r="R45" i="25" s="1"/>
  <c r="R30" i="25"/>
  <c r="R31" i="25" s="1"/>
  <c r="P31" i="25" s="1"/>
  <c r="H8" i="26" s="1"/>
  <c r="R20" i="25"/>
  <c r="R21" i="25" s="1"/>
  <c r="P21" i="25" s="1"/>
  <c r="H7" i="26" s="1"/>
  <c r="P59" i="25" l="1"/>
  <c r="H11" i="26" s="1"/>
  <c r="P45" i="25"/>
  <c r="H9" i="26" s="1"/>
  <c r="P114" i="25"/>
  <c r="H17" i="26" s="1"/>
</calcChain>
</file>

<file path=xl/sharedStrings.xml><?xml version="1.0" encoding="utf-8"?>
<sst xmlns="http://schemas.openxmlformats.org/spreadsheetml/2006/main" count="487" uniqueCount="293">
  <si>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</si>
  <si>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</si>
  <si>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</si>
  <si>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ACOP D:</t>
    </r>
    <r>
      <rPr>
        <sz val="11"/>
        <color theme="1"/>
        <rFont val="Calibri"/>
        <family val="2"/>
        <scheme val="minor"/>
      </rPr>
      <t xml:space="preserve"> Performance final entre 80% e 84%
</t>
    </r>
    <r>
      <rPr>
        <b/>
        <sz val="11"/>
        <color theme="1"/>
        <rFont val="Calibri"/>
        <family val="2"/>
        <scheme val="minor"/>
      </rPr>
      <t>ACOP C:</t>
    </r>
    <r>
      <rPr>
        <sz val="11"/>
        <color theme="1"/>
        <rFont val="Calibri"/>
        <family val="2"/>
        <scheme val="minor"/>
      </rPr>
      <t xml:space="preserve"> Performance final entre 85% e 89%
</t>
    </r>
    <r>
      <rPr>
        <b/>
        <sz val="11"/>
        <color theme="1"/>
        <rFont val="Calibri"/>
        <family val="2"/>
        <scheme val="minor"/>
      </rPr>
      <t>ACOP B:</t>
    </r>
    <r>
      <rPr>
        <sz val="11"/>
        <color theme="1"/>
        <rFont val="Calibri"/>
        <family val="2"/>
        <scheme val="minor"/>
      </rPr>
      <t xml:space="preserve"> Performance final entre 90% e 94%
</t>
    </r>
    <r>
      <rPr>
        <b/>
        <sz val="11"/>
        <color theme="1"/>
        <rFont val="Calibri"/>
        <family val="2"/>
        <scheme val="minor"/>
      </rPr>
      <t xml:space="preserve">ACOP A: </t>
    </r>
    <r>
      <rPr>
        <sz val="11"/>
        <color theme="1"/>
        <rFont val="Calibri"/>
        <family val="2"/>
        <scheme val="minor"/>
      </rPr>
      <t xml:space="preserve">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</si>
  <si>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</si>
  <si>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</si>
  <si>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</si>
  <si>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</si>
  <si>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</si>
  <si>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</si>
  <si>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</si>
  <si>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</si>
  <si>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</si>
  <si>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</si>
  <si>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</si>
  <si>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</si>
  <si>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</si>
  <si>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DOCS GRF</t>
  </si>
  <si>
    <t>Superintendência de Infraestrutura Aeroportuária - SIA
Gerência de Certificação e Segurança Operacional - GCOP
Gerência Técnica de Infraestrutura e Operações Aeroportuárias - GTOP</t>
  </si>
  <si>
    <t>Aeroporto:</t>
  </si>
  <si>
    <t>Aeroporto XXX</t>
  </si>
  <si>
    <t>Classe 153:</t>
  </si>
  <si>
    <t>Classe III</t>
  </si>
  <si>
    <t>CAT RFFS:</t>
  </si>
  <si>
    <t>CAT 7</t>
  </si>
  <si>
    <t>Cod. 154:</t>
  </si>
  <si>
    <t>4C</t>
  </si>
  <si>
    <t>Tipo de operação:</t>
  </si>
  <si>
    <t>IFR CAT I</t>
  </si>
  <si>
    <t>Auditores:</t>
  </si>
  <si>
    <t>Data:</t>
  </si>
  <si>
    <t>Nº</t>
  </si>
  <si>
    <t>Peso</t>
  </si>
  <si>
    <t>Tipo</t>
  </si>
  <si>
    <t>Aplic.</t>
  </si>
  <si>
    <t>EF</t>
  </si>
  <si>
    <t>Referência</t>
  </si>
  <si>
    <t>Item avaliado</t>
  </si>
  <si>
    <t>ANAC/Operador</t>
  </si>
  <si>
    <t>ANAC</t>
  </si>
  <si>
    <t>D4.1. Organizacional</t>
  </si>
  <si>
    <t>Desempenho esperado/Verificação</t>
  </si>
  <si>
    <t>Ref. MOPS</t>
  </si>
  <si>
    <t>Comentários</t>
  </si>
  <si>
    <t>N/A</t>
  </si>
  <si>
    <t>Score</t>
  </si>
  <si>
    <t>C/NC</t>
  </si>
  <si>
    <t>Score D</t>
  </si>
  <si>
    <t>D4.1.1. Recursos humanos e materiais</t>
  </si>
  <si>
    <t>D1.1.1</t>
  </si>
  <si>
    <t>A</t>
  </si>
  <si>
    <t>III e IV</t>
  </si>
  <si>
    <t>-</t>
  </si>
  <si>
    <t>Designação de profissional devidamente habilitado para coordenar as ações de gerenciamento de risco da fauna</t>
  </si>
  <si>
    <t>D1.1.2</t>
  </si>
  <si>
    <t>D</t>
  </si>
  <si>
    <t>II, III e IV</t>
  </si>
  <si>
    <t>153274.01</t>
  </si>
  <si>
    <t>153.37(d)(8) e (e)(8)
IS 153.37-001, Item 6.10</t>
  </si>
  <si>
    <t>PISOA: Implementação adequada - Treinamento para o gerenciamento do risco da fauna</t>
  </si>
  <si>
    <t>Previsão do curso + Material compatível com o PISOA + Listas de presença. 
Deve conter ao menos: a) importância do gerenciamento do risco da fauna; b) apresentação das espécies de fauna que causem maior risco ao aeródromo; c) identificação de perigos e focos de atração de animais dentro do sítio; d) instrução quanto ao preenchimento de fichas de observação de fauna e relatos de eventos de segurança operacional envolvendo animais; e) métodos para afugentamento de aves e outros animais; f) métodos para a remoção de animais da área operacional; e g) métodos para o recolhimento e identificação de carcaças e animais em decomposição. Deve ser aplicado aos profissionais que estejam direta ou indiretamente envolvidos em ações de gerenciamento do risco da fauna no aeródromo.</t>
  </si>
  <si>
    <t>D1.1.3</t>
  </si>
  <si>
    <t>III e IV ou PGRF</t>
  </si>
  <si>
    <t>153015.01</t>
  </si>
  <si>
    <t>153.505(g)</t>
  </si>
  <si>
    <t>Existência e composição de equipe dedicada ao gerenciamento de risco da fauna</t>
  </si>
  <si>
    <t>Capacidade de execução dos procedimentos previsto no PGRF</t>
  </si>
  <si>
    <t>D1.1.4</t>
  </si>
  <si>
    <t>153.505(i)(1)</t>
  </si>
  <si>
    <t>Local adequado para contenção de animais recolhidos na área operacional e equipamentos para execução das atividades previstas no PGRF</t>
  </si>
  <si>
    <t>D4.1.2. Comissão de Gerenciamento de Risco da Fauna</t>
  </si>
  <si>
    <t>D1.2.1</t>
  </si>
  <si>
    <t>153300.01</t>
  </si>
  <si>
    <t>153.507(b)(1)(iii)</t>
  </si>
  <si>
    <t>CGRF: Periodiciadade das reuniões</t>
  </si>
  <si>
    <t>D1.2.2</t>
  </si>
  <si>
    <t>153.507(b)(1)(iv)</t>
  </si>
  <si>
    <t>CGRF: Primeira reunião após estabelecimento da CGRF (3 meses)</t>
  </si>
  <si>
    <t>D1.2.3</t>
  </si>
  <si>
    <t>153301.01</t>
  </si>
  <si>
    <t>153.507(c)(2)</t>
  </si>
  <si>
    <t>CGRF: Canais de comunicação</t>
  </si>
  <si>
    <t>D1.2.4</t>
  </si>
  <si>
    <t>153302.01</t>
  </si>
  <si>
    <t>153.507(c)(3)</t>
  </si>
  <si>
    <t>CGRF: Reuniões com representantes da população do entorno</t>
  </si>
  <si>
    <t>D1.2.5</t>
  </si>
  <si>
    <t>153303.01</t>
  </si>
  <si>
    <t>153.507(d)</t>
  </si>
  <si>
    <t>CGRF: Reuniões periódicas com todos os setores/funcionários envolvidos no GRF (Funcionários do aeroporto / Empresas Aéreas / ESATA / Comunidade)</t>
  </si>
  <si>
    <t>D1.2.6</t>
  </si>
  <si>
    <t>153.507(d)(2)</t>
  </si>
  <si>
    <t>CGRF: Temática das reuniões envolvendo dados de monitoramento e análises de risco envolvendo fauna</t>
  </si>
  <si>
    <t>D4.1.3. Gestão e registros de dados e documentos (IPF, ARF e PGRF)</t>
  </si>
  <si>
    <t>D1.3.1</t>
  </si>
  <si>
    <t>Todos</t>
  </si>
  <si>
    <t>153.505(h)(1)</t>
  </si>
  <si>
    <t>Publicação no AIS de presença constante de fauna no aeródromo e em seu entorno</t>
  </si>
  <si>
    <t>Quando possível, as informações devem incluir: da(s) espécie(s) presente(s), da localização dos animais em relação ao sistema de pistas e do(s) horário(s) em que são mais presentes</t>
  </si>
  <si>
    <t>D1.3.2</t>
  </si>
  <si>
    <t>153292.01</t>
  </si>
  <si>
    <t>153.503(d)</t>
  </si>
  <si>
    <t>Existência de ações para revisão da Identificação do Perigo da Fauna - IPF</t>
  </si>
  <si>
    <t>Evidências documentais de que o operador está adotando as ações para revisão da IPF (validade de 5 anos contada a partir do último mês e ano no qual foi realizado o levantamento de dados do censo das espécies apresentado). 
Em caso de postergação, apresentação de registro devidamente justificado por profissional capacitado previsto no parágrafo 153.35(d). Permitido postergar a vigência da IPF por até 2 (dois) anos. A justificativa para a postergação da vigência da IPF deve atestar que as condições que envolveram sua elaboração permanecem válidas e inalteradas.</t>
  </si>
  <si>
    <t>D1.3.3</t>
  </si>
  <si>
    <t>153.505(l)
IS 153.503-001, Item 6.2.2</t>
  </si>
  <si>
    <t>Realização das Análise do Risco de Colisão com Fauna - ARF</t>
  </si>
  <si>
    <t>Evidências documentais que a avaliação de risco foi atualizada pelo menos uma vez a cada 12 (doze) meses a contar da data da comunicação da conformidade do PGRF pela ANAC. 
Os dados para a elaboração da ARF devem ser recolhidos no âmbito do monitoramento de fauna, por intermédio das vistorias periódicas da área operacional do aeródromo, do sítio aeroportuário e da ASA  (Item 6.2.2.1, IS 153.503-001A)</t>
  </si>
  <si>
    <t>D1.3.4</t>
  </si>
  <si>
    <t>Manual de
BOAS PRÁTICAS NO
GERENCIAMENTO DE RISCO DA FAUNA</t>
  </si>
  <si>
    <t>Existência de carta aeronáutica indicando demarcações específicas quanto à concentração dessas espécies em determinada região e horário</t>
  </si>
  <si>
    <t>Apresentação da carta elaborada e divulgação para os operadores aéreos. Recomenda-se que essas cartas incluam um guia visual com as
principais características dessas aves, como tamanho, coloração predominante e comportamento gregário</t>
  </si>
  <si>
    <t>D1.3.5</t>
  </si>
  <si>
    <t>153.505(p) e (q)</t>
  </si>
  <si>
    <t>Avaliações periódicas de eficácia do Programa de Gerenciamento do Risco da Fauna - PGRF</t>
  </si>
  <si>
    <t>O operador deve estabelecer avaliações periódicas do Programa, no período máximo de 12 (doze) meses ou sempre que ocorrer evento de segurança operacional relacionado à fauna. As avaliações periódicas de um PGRF devem ser capazes de identificar:
(1) a efetividade do PGRF na mitigação do risco provocado pela fauna; e
(2) aspectos dos perigos existentes descritos na IPF que devem ser reavaliados.</t>
  </si>
  <si>
    <t>D1.3.6</t>
  </si>
  <si>
    <t>153.505(h)
item 4.1.2. da Res. 714/2023</t>
  </si>
  <si>
    <t>Reporte de ocorrências</t>
  </si>
  <si>
    <t>Verificar registros documentais e banco de dados Cenipa/Anac que evidenciem o reporte de eventos no aeródromo. 
Eventos de segurança operacional envolvendo fauna e aeronaves, de observação de aglomeração de aves no entorno do aeródromo que tenham provocado ou possam vir a provocar impacto nas operações aéreas, além de carcaças de animais localizadas na área operacional cuja morte tenha sido oriunda de colisão com aeronave
Reporte Mandatório (Resolução 714/2023) de colisão com fauna, conforme item 4.1.2 da Resolução. Reportes devem ser feitos no Portal Único.</t>
  </si>
  <si>
    <t>D1.3.7</t>
  </si>
  <si>
    <t>153.505(j)</t>
  </si>
  <si>
    <t>Banco de dados</t>
  </si>
  <si>
    <t>Verificar banco de dados do operador. O acompanhamento estatístico dos dados obtidos deve seguir os seguintes critérios.
(1) quantidade absoluta anual de eventos para os últimos 5 (cinco) anos; e
(2) índice anual de colisões com fauna que tenham gerado acidente aeronáutico ou incidente aeronáutico grave, para os últimos 5 (cinco) anos.</t>
  </si>
  <si>
    <t>D1.3.8</t>
  </si>
  <si>
    <t>153298.01</t>
  </si>
  <si>
    <t>153.505(k)</t>
  </si>
  <si>
    <t>Controles mensais e anuais das ações de monitoramento da fauna</t>
  </si>
  <si>
    <t>D1.3.9</t>
  </si>
  <si>
    <t>B</t>
  </si>
  <si>
    <t>Manual de BOAS PRÁTICAS NO GERENCIAMENTO DE RISCO DA FAUNA</t>
  </si>
  <si>
    <t xml:space="preserve">Avaliação de desempenho com base em indicadores </t>
  </si>
  <si>
    <t xml:space="preserve">Existem indicadores definidos, suas respectivas metas, e é feito o monitoramento desses dados para fins de aprimoramento do gerenciamento do risco da fauna. Como está no comparativo Índice de eventos ponderados pelo Ranking Brasileiro de Severidade de Fauna (CENIPA) e nos Relatórios Mensais de Segurança Operacional (RMSO) da Anac? </t>
  </si>
  <si>
    <t>D1.3.10</t>
  </si>
  <si>
    <t>153.501(c)(2) e (d)
IS 153.501-001
Item 6.2.6
Manual de BOAS PRÁTICAS NO GERENCIAMENTO DE RISCO DA FAUNA</t>
  </si>
  <si>
    <t>Procedimentos do SGSO: Existência de análises e dados de gerenciamento de risco de fauna com vista a identificar necessidade de implementação de procedimento adicional ou a realização de IPF e PGRF (quando não houver)</t>
  </si>
  <si>
    <t>Evidências documentais:
(1) Realização de Análises de Risco de Colisão com Fauna (ARF);
(2) Estruturação e organização das informações obtidas das atividades de moitoramento de fauna;
(3) Investigação de focos atrativos no sítio e na ASA;
(4) Análises de criticidade dos focos atrativos;
(5) Análises de dados de Eventos de Segurança Operacional (ESO).</t>
  </si>
  <si>
    <t>D4.2. Monitoramento da Fauna e dos Perigos no Sítio e na ASA</t>
  </si>
  <si>
    <t>D4.2.1 Requisitos gerais da atividade de monitoramento</t>
  </si>
  <si>
    <t>D2.1.1</t>
  </si>
  <si>
    <t>153.133(a)(2), 153.501(b)(5), 153.505(g)</t>
  </si>
  <si>
    <t>Execução da Atividade</t>
  </si>
  <si>
    <t>Evidências documentais de execução da atividade de monitoramento prevista no parágrafo 153.133(a)(2).
ESCOPO DA ATIVIDADE: As atividades de monitoramento devem englobar área operacional, o sítio aeroportuário e a ASA.</t>
  </si>
  <si>
    <t>D2.1.2</t>
  </si>
  <si>
    <t xml:space="preserve">Todos </t>
  </si>
  <si>
    <t>IS 153.133-001, Item 6.2.1(a)
IS 153.501-001</t>
  </si>
  <si>
    <t xml:space="preserve">Programação da atividade: Escopo, Horário e periodicidade </t>
  </si>
  <si>
    <t>Registro documental conforme previsto no MOPS. 
ESCOPO: Deve ser levado em conta a aplicabilidade de PGRF ou dos procedimentos básicos.
HORÁRIO: As vistorias devem ser feitas em diferentes horários, de modo a identificar variações da presença de fauna ao longo do dia e da noite. (IS 153.503-001, Item 6.3.1.2)
PERIODICIDADE: Deve ser levado em conta a aplicabilidade de PGRF ou dos procedimentos básicos. Ver periodicidade recomenda na IS 153.501-001.</t>
  </si>
  <si>
    <t>D2.1.3</t>
  </si>
  <si>
    <t>IS 153.133-001, Item 6.2.1(b)</t>
  </si>
  <si>
    <t>Pessoal envolvido, veículo e equipamentos</t>
  </si>
  <si>
    <t xml:space="preserve">Pessoal responsável foi treinado para execução dos procedimentos, assim como veículos e equipamentos são adequados. </t>
  </si>
  <si>
    <t>D2.1.4</t>
  </si>
  <si>
    <t>153.133(b)
IS 153.133-001, Item 6.2.1(d)</t>
  </si>
  <si>
    <t>Elementos de verificação: Fichas padronizadas preenchidas</t>
  </si>
  <si>
    <t>Registro documental 
Ver modelos dos Apêndices do Manual de BOAS PRÁTICAS NO GERENCIAMENTO DE RISCO DA FAUNA</t>
  </si>
  <si>
    <t>D2.1.5</t>
  </si>
  <si>
    <t>153114.01</t>
  </si>
  <si>
    <t>153.133(a)(1)
IS 153.133-001, Item 6.2.1(c)</t>
  </si>
  <si>
    <t>Rota padronizada e pontos de referência para monitoramento</t>
  </si>
  <si>
    <t>No sítio e na ASA: Rota deve considerar os focos atrativos identificados e outros pontos potenciais de serem focos;
No sítio: verificação de potenciais perigos: (1) vegetação; (2) focos secundários; (3) valas de drenagem e galerias de água pluvial; (4) dispositivos de esgotamento sanitário e sistema de tratamento de efluentes; (5) lagos, áreas alagadiças e demais formas de acúmulo de água; (6) resíduos sólidos; 
(7) edificações, equipamentos e demais implantações; (8) sistema de proteção; e (9) demais estruturas que possam atrair aves e outros animais. (Item 6 da IS 153.505-001.</t>
  </si>
  <si>
    <t>D2.1.6</t>
  </si>
  <si>
    <t>IS 153.133-001, Item 6.2.1(e), (f) e (g)</t>
  </si>
  <si>
    <t>Tratamento dos problemas encontrados</t>
  </si>
  <si>
    <t>Evidências de utilização dos dados obtidos na atividade para atualizar o banco de dados e definir ações de controle de fauna e de tratamento dos focos de atração.</t>
  </si>
  <si>
    <t>D4.2.2 Procedimentos da atividade de monitoramento e identificação de perigos</t>
  </si>
  <si>
    <t>D2.2.1</t>
  </si>
  <si>
    <t>Todos sem PGRF</t>
  </si>
  <si>
    <t xml:space="preserve">153.501(b)(5)
IS 153.501-001, item 6.7 </t>
  </si>
  <si>
    <t>Procedimentos básicos: 
Sítio Aeroportuário e área operacional: Realização das vistorias</t>
  </si>
  <si>
    <t>Evidências documentais de realização das vistorias periódicas. Quanto aos procedimentos básicos, verificar o constante no MOPS. São verificados: 
(1) aglomeração de aves ou presença de animais no sítio;
(2) identificação de focos de atração no sítio;
(3) Identificação das espécies no sítio
ESCOPO DA ATIVIDADE: Devem ser registradas as espécies da fauna, focos atrativos de fauna, recolhimento de carcaças e verificação do sistema de proteção, além de identificação de vulnerabilidade em relação a acesso de fauna terrestre ao aeródromo</t>
  </si>
  <si>
    <t>D2.2.2</t>
  </si>
  <si>
    <t>C</t>
  </si>
  <si>
    <t>153286.01</t>
  </si>
  <si>
    <t>Procedimentos básicos: 
Sítio Aeroportuário e área operacional: Periodicidade das vistorias</t>
  </si>
  <si>
    <t>Evidências documentais que demonstram a execução da periodicidade mínima definida no MOPS. Referência: SÍTIO AEROPORTUÁRIO: Diária, item 6.7.1 da IS 153.501-001</t>
  </si>
  <si>
    <t>D2.2.3</t>
  </si>
  <si>
    <t>153.501(b)(6)</t>
  </si>
  <si>
    <t>Procedimentos básicos: 
Sítio Aeroportuário: Identificação das espécies em mapa de grade</t>
  </si>
  <si>
    <t>D2.2.4</t>
  </si>
  <si>
    <t>153.501(b)(6)
IS 153.501-001, Item 6.9</t>
  </si>
  <si>
    <t>Procedimentos básicos: 
ASA: Realização de vistorias</t>
  </si>
  <si>
    <t>D2.2.5</t>
  </si>
  <si>
    <t>Procedimentos básicos: 
ASA: Periodicidade das vistorias</t>
  </si>
  <si>
    <t>Evidências documentais que demonstram a execução da periodicidade mínima definida no MOPS. Referência: no máximo a cada 6 meses ou quando vier a ter ciência de potencial foco atrativo de fauna que gere risco às operações aéreas, conforme item 6.9.1 da IS 153.501-001.</t>
  </si>
  <si>
    <t>D2.2.6</t>
  </si>
  <si>
    <t>Procedimentos básicos: 
ASA: Identificação das espécies em mapa de grade</t>
  </si>
  <si>
    <t>D2.2.7</t>
  </si>
  <si>
    <t>153.501(b)(6)
IS 153.501-001, Item 6.9.4</t>
  </si>
  <si>
    <t>Procedimentos básicos: 
ASA: Mapeamento dos focos atrativos e espécies na ASA</t>
  </si>
  <si>
    <t>Apresentação de mapeamento da ASA.
O operador do aeródromo deve conceber um mapa com a ASA do aeroporto, abrangendo todos os municípios que se encontrem num raio de 20 quilômetros do centro geométrico do aeródromo e, adicionalmente, elaborar e manter atualizada uma tabela onde sejam relacionados todos os focos identificados, contendo as coordenadas geográficas, localização, tipo de foco, espécie e número de indivíduos estimados</t>
  </si>
  <si>
    <t>D2.2.8</t>
  </si>
  <si>
    <t>153.501(b)(5)
IS 153.501-001, Item 6.9.10</t>
  </si>
  <si>
    <t>Procedimentos básicos: 
ASA: Monitoramento mais frequente de focos de atração de espécies mais perigosas</t>
  </si>
  <si>
    <t>Evidências documentais de mais atividades de monitoramento dos focos atrativos das espécies cuja análise de risco tenha indicado como mais perigosas</t>
  </si>
  <si>
    <t>D2.2.9</t>
  </si>
  <si>
    <t>153.501(b)(5)
IS 153.501-001, item 6.9.11</t>
  </si>
  <si>
    <t>Procedimentos básicos: 
ASA: Relatório da evolução do potencial atrativo de fauna</t>
  </si>
  <si>
    <t>D2.2.10</t>
  </si>
  <si>
    <t>153.505(g)
IS 153.505-001, Itens 7.2.1.1 e 7.2.1.2</t>
  </si>
  <si>
    <t>PGRF:
Sítio Aeroportuário e área operacional: Realização da vistorias</t>
  </si>
  <si>
    <t>Evidências documentais de realização das vistorias periódicas. Este item de verificação deve ser preparado de acordo com o disposto no PGRF. Os elementos mínimos de registro são:
(1) aglomeração de aves na aproximação da RWY;
(2) espécies de animais que adentram na área operacional;
(3) recolhimento de carcaças e animais em decomposição em até 60 m do eixo da RWY
(4) localização dos animais/focos de atração em planta do aeroporto, organizada em "grade"</t>
  </si>
  <si>
    <t>D2.2.11</t>
  </si>
  <si>
    <t>153.505(g)
IS 153.505-001
Item 7.2.1.1(d) e 7.2.1.2(d)</t>
  </si>
  <si>
    <t>PGRF:
Sítio Aeroportuário e área operacional: Periodicidade das vistorias</t>
  </si>
  <si>
    <t>Este item de verificação deve ser preparado de acordo com o disposto no PGRF. O mínimo são:
(1) ÁREA OPERACIONAL: 2 inspeções ao dia, conforme item 7.2.1.1(d) da IS 153.505-001;
(2) SÍTIO AEROPORTUÁRIO: 1 inspeção ao dia, conforme item 7.2.1.2(d) da IS 153.505-001.</t>
  </si>
  <si>
    <t>D2.2.12</t>
  </si>
  <si>
    <t>153.505(e)
IS 153.505-001
Item 7.2.1.1(e) e 7.2.1.2(e)</t>
  </si>
  <si>
    <t>PGRF:
Sítio Aeroportuário: Identificação das espécies, focos e dos perigos identificados em mapa de grade</t>
  </si>
  <si>
    <t>Evidenciar mapa conforme disposto no PGRF. Quando os focos de atração forem temporários, mas sua existência for recorrente em determinadas áreas, estas também devem ser mapeadas.</t>
  </si>
  <si>
    <t>D2.2.13</t>
  </si>
  <si>
    <t>153.505(f)
IS 153.505-001, seção 6</t>
  </si>
  <si>
    <t>PGRF:
Sítio Aeroportuário: Identificação dos perigos presentes no sítio aeroportuário quanto à atração de animais</t>
  </si>
  <si>
    <t>Evidências documentais de execução dos procedimentos de identificação dos perigos no sítio aeroportuário devem contemplar as seguintes estruturas:
(1) vegetação;
(2) focos secundários;
(3) valas de drenagem e galerias de água pluvial;
(4) dispositivos de esgotamento sanitário e sistema de tratamento de efluentes;
(5) lagos, áreas alagadiças e demais formas de acúmulo de água;
(6) resíduos sólidos;
(7) edificações, equipamentos e demais implantações;
(8) sistema de proteção; e
(9) demais estruturas que possam atrair aves e outros animais.</t>
  </si>
  <si>
    <t>D2.2.14</t>
  </si>
  <si>
    <t>153.505(g)
IS 153.505-001
Item 7.2.1.3</t>
  </si>
  <si>
    <t>PGRF:
ASA: Realização de monitoramento</t>
  </si>
  <si>
    <t>Evidências documentais de realização das vistorias periódicas. Este item de verificação deve ser preparado de acordo com o disposto no PGRF. Evidenciar registro de atrativos naturais, tais como reservatórios de água e fragmentos de vegetação, e de empreendimentos existentes caracterizados como atividade com potencial atrativo de fauna, bem como espécies associadas. Assim como, evidenciar que há acompanhamento da evolução do potencial atrativo ao longo do tempo</t>
  </si>
  <si>
    <t>D2.2.15</t>
  </si>
  <si>
    <t>PGRF:
ASA: Periodicidade das vistorias definida no PGRF</t>
  </si>
  <si>
    <t>D2.2.16</t>
  </si>
  <si>
    <t>PGRF:
ASA: Identificação de novos focos</t>
  </si>
  <si>
    <t>D2.2.17</t>
  </si>
  <si>
    <t>153.505(g)
IS 153.505-001
Item 7.2.1.3(c)</t>
  </si>
  <si>
    <t>PGRF:
ASA: Monitoramento mais frequente de focos de atração de espécies mais perigosas</t>
  </si>
  <si>
    <t>D2.2.18</t>
  </si>
  <si>
    <t>153.505(g)
IS 153.505-001
Item 7.2.1.3(d)</t>
  </si>
  <si>
    <t>PGRF:
ASA: Relatório da evolução do potencial atrativo de fauna na ASA</t>
  </si>
  <si>
    <t>D4.3. Mitigação do Risco da Fauna</t>
  </si>
  <si>
    <t>D4.3.1 Controle de focos atrativos</t>
  </si>
  <si>
    <t>D3.1.1</t>
  </si>
  <si>
    <t>153297.01</t>
  </si>
  <si>
    <t>153.505(m)(1)
IS 153.505-001, Seção 8</t>
  </si>
  <si>
    <t>PGRF:
Realização de procedimentos de mitigação: Modificação ou exclusão de habitat</t>
  </si>
  <si>
    <t>Evidências documentais (OS, fotos que evidenciam a execução da ação corretiva, etc.) de realização de ações de alteração, manutenção ou eliminação dos seguintes ambientes ou estruturas que provoquem atração de aves e outros animais:
(1) vegetação;
(2) focos secundários;
(3) valas de drenagem e galerias de água pluvial;
(4) dispositivos de esgotamento sanitário e sistema de tratamento de efluentes;
(5) lagos, áreas alagadiças e demais formas de acúmulo de água;
(6) resíduos sólidos;
(7) edificações, equipamentos e demais implantações;
(8) sistema de proteção; e
(9) demais estruturas que possam atrair aves e outros animais.</t>
  </si>
  <si>
    <t>D3.1.2</t>
  </si>
  <si>
    <t>153.501(b)(1), (2) e (3) e (7) 
IS 153.501-001
Item 6.3.2, 6.4, 6.5 e 6.10</t>
  </si>
  <si>
    <t>Procedimentos básicos: 
Realização de procedimentos de mitigação: Modificação ou exclusão de habitat</t>
  </si>
  <si>
    <t>Evidências documentais  (OS, fotos que evidenciam a execução da ação corretiva, etc.) de realização de ações relativas a: vegetação, focos secundários (colmeias, cupinzeiros, formigueiros e demais insetos, répteis, anfíbios e pequenos mamíferos que provoquem atração de fauna), valas de drenagem e galerias de água pluvial, dispositivos de esgotamento sanitário, lagos, áreas alagadiças e demais áreas de acúmulo de água, coleta de resíduos sólidos, edificações, equipamentos e demais implantações que possam servir de abrigo e poleiro e sistemas de proteção.</t>
  </si>
  <si>
    <t>D3.1.3</t>
  </si>
  <si>
    <t>153.501(d)(1) / 
153.507(b)(2)
IS 153.501-001
Itens 6.1.8 e 6.12.1</t>
  </si>
  <si>
    <t>Gestões junto aos órgãos externos para eliminação ou mitigação do potencial de atração de focos atrativos de fauna na ASA</t>
  </si>
  <si>
    <t>Evidências documentais de comunicação com os órgãos da administração municipal/distrital responsáveis, além de demais órgãos considerados pertinentes pela legislação em vigor, ao identificar existência de foco atrativo ou com potencial atrativo de fauna na ASA, em área externa ao sítio aeroportuário.</t>
  </si>
  <si>
    <t>D4.3.2 Controle da Fauna</t>
  </si>
  <si>
    <t>D3.2.1</t>
  </si>
  <si>
    <t>153.505(m)(2)</t>
  </si>
  <si>
    <t>Realização de procedimentos de mitigação: Afugentamento da fauna</t>
  </si>
  <si>
    <t>Evidências documentais de prática de afugentamento.</t>
  </si>
  <si>
    <t>D3.2.2</t>
  </si>
  <si>
    <t>Manual de
BOAS PRÁTICAS NO
GERENCIAMENTO DE RISCO DA FAUNA, p. 24</t>
  </si>
  <si>
    <t>Técnicas e programação de afugentamento</t>
  </si>
  <si>
    <t>Evidências documentais de que os momentos do afungentamento são definidos de acordo com o comportamento da fauna: : a) mais intensamente no final da estação reprodutiva da fauna para desencorajar aves juvenis a permanecerem no aeródromo; b) no início da manhã, minimizando o uso do aeródromo durante o dia pelas aves; c) antes do horário de alimentação, reduzindo tais oportunidades de alimento pelas aves; d) nos horários nos quais foram identificados padrões de movimentos regulares, por exemplo, quando as aves chegam ao aeródromo; e) imediatamente antes dos horários com altas movimentações de aeronaves em coordenação com o responsável pelas operações e Torre de Controle, se houver. 
Técnicas: utilização de falcoaria ou dispositivos sonoros ou visuais (lasers) adequados ao tipo de ave ou mamífero</t>
  </si>
  <si>
    <t>D3.2.3</t>
  </si>
  <si>
    <t>153.505(m)(3)</t>
  </si>
  <si>
    <t>Realização de procedimentos de mitigação: Modificação de horários de voo</t>
  </si>
  <si>
    <t>Caso as ações de manejo direto da fauna não sejam suficientes ou enquanto se obtém as devidas autorizações para o manejo da fauna, o operador do aeródromo poderá adotar modificação da programação de voos, que podem
ser ajustados para minimizar a chance de uma colisão com uma espécie de fauna que tem um padrão previsível de movimento (Manual de BOAS PRÁTICAS NO GERENCIAMENTO DE RISCO DA FAUNA, p. 25).</t>
  </si>
  <si>
    <t>D3.2.4</t>
  </si>
  <si>
    <t>153.505(m)(4)</t>
  </si>
  <si>
    <t>Realização de procedimentos de mitigação: Realocação ou exclusão de espécimes</t>
  </si>
  <si>
    <t>D3.2.5</t>
  </si>
  <si>
    <t>153293.01</t>
  </si>
  <si>
    <t>153.505(i)</t>
  </si>
  <si>
    <t>Procedimentos de inibição de fauna na área operacional</t>
  </si>
  <si>
    <t>Evidências documentais de execução dos procedimentos e fotografias e vídeos do local destinado à contenção de animais que eventualmente sejam recolhidos na área operacional do aeródromo, além de recursos e procedimentos para que o recolhimento seja feito com segurança e, quando aplicável, de acordo com as normas ambientais vigentes.</t>
  </si>
  <si>
    <t>D3.2.6</t>
  </si>
  <si>
    <t>AD com PMFA aprovado</t>
  </si>
  <si>
    <t>153287.01</t>
  </si>
  <si>
    <t>153.501(b)(8)
153.505(a)(3)</t>
  </si>
  <si>
    <t>Registro de execução das ações descritas no Plano de Manejo de Fauna - PMFA, caso existente</t>
  </si>
  <si>
    <t>D3.2.7</t>
  </si>
  <si>
    <t>AD sem PMFA aprovado</t>
  </si>
  <si>
    <t>153.505(a)(4)</t>
  </si>
  <si>
    <t>Ações alternativas ao PMFA, caso haja necessidade</t>
  </si>
  <si>
    <t>D4.4. Promoção da segurança operacional - Fauna</t>
  </si>
  <si>
    <t>D4.4.1 Divulgação GRF</t>
  </si>
  <si>
    <t>D4.1.1</t>
  </si>
  <si>
    <t>153.505(t)</t>
  </si>
  <si>
    <t>Divulgação das questões relativas ao perigo da fauna: Comunidade aeroportuária</t>
  </si>
  <si>
    <t>Evidência documental de divulgação (E-mails, panfletos, murais)</t>
  </si>
  <si>
    <t>D4.1.2</t>
  </si>
  <si>
    <t>Divulgação das questões relativas ao perigo da fauna: Comunidade vizinha</t>
  </si>
  <si>
    <t>Evidência documental de divulgação</t>
  </si>
  <si>
    <t>Programa de educação ambiental com comunidades do entorno do aeródromo</t>
  </si>
  <si>
    <t>Evidência documental de materiais utilizados em campanhas junto população com parceria com escolas, universidades e organizações não governamentais O programa deverá abordar temas como a gestão dos resíduos sólidos, explicitando a necessidade de uma disposição correta dos resíduos e a sua implicação na gestão do risco da fauna. Visando subsidiar tal programa, é recomendado que sejam confeccionados materiais informativos e didáticos para
utilização e divulgação nas campanhas. Abordar também divulgação de canal  de comunicação entre as comunidades e o aeródromo, possibilitando a denúncia de focos atrativos via telefone ou e-mail que deverão ser disponibilizados pelo operador do aeródromo.</t>
  </si>
  <si>
    <t>Resultado final DOCS GRF</t>
  </si>
  <si>
    <t>Desempenho final</t>
  </si>
  <si>
    <t>Menção final</t>
  </si>
  <si>
    <t>Listas suspensas</t>
  </si>
  <si>
    <t>Inexistente</t>
  </si>
  <si>
    <t>Presente</t>
  </si>
  <si>
    <t>Adequado</t>
  </si>
  <si>
    <t>Operacional</t>
  </si>
  <si>
    <t>Efetivo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</si>
</sst>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b/>
      <i/>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sz val="9"/>
      <color theme="2" tint="-0.499984740745262"/>
      <name val="Calibri"/>
      <family val="2"/>
      <scheme val="minor"/>
    </font>
    <font>
      <b/>
      <sz val="9"/>
      <color rgb="FF333333"/>
      <name val="Calibri"/>
      <family val="2"/>
      <scheme val="minor"/>
    </font>
    <font>
      <b/>
      <sz val="9"/>
      <color theme="2" tint="-0.499984740745262"/>
      <name val="Calibri"/>
      <family val="2"/>
      <scheme val="minor"/>
    </font>
    <font>
      <b/>
      <sz val="11"/>
      <color theme="1"/>
      <name val="Calibri"/>
      <family val="2"/>
      <scheme val="minor"/>
    </font>
    <font>
      <b/>
      <i/>
      <sz val="11"/>
      <color theme="1"/>
      <name val="Calibri"/>
      <family val="2"/>
      <scheme val="minor"/>
    </font>
    <font>
      <sz val="11"/>
      <color theme="1"/>
      <name val="Calibri"/>
      <family val="2"/>
    </font>
    <font>
      <i/>
      <sz val="9"/>
      <color theme="1"/>
      <name val="Calibri"/>
      <family val="2"/>
      <scheme val="minor"/>
    </font>
  </fonts>
  <fills count="7">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98">
    <xf numFmtId="0" fontId="0" fillId="0" borderId="0" xfId="0"/>
    <xf numFmtId="0" fontId="2"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2" fillId="3" borderId="1" xfId="0" applyFont="1" applyFill="1" applyBorder="1" applyAlignment="1" applyProtection="1">
      <alignment horizontal="center" vertical="center"/>
      <protection locked="0"/>
    </xf>
    <xf numFmtId="9" fontId="2" fillId="3" borderId="1" xfId="1" applyFont="1" applyFill="1" applyBorder="1" applyAlignment="1" applyProtection="1">
      <alignment horizontal="center" vertical="center"/>
      <protection locked="0"/>
    </xf>
    <xf numFmtId="0" fontId="6" fillId="0" borderId="1" xfId="0" applyFont="1" applyBorder="1" applyAlignment="1">
      <alignment horizontal="center" vertical="center"/>
    </xf>
    <xf numFmtId="164" fontId="6" fillId="0" borderId="1" xfId="0" applyNumberFormat="1" applyFont="1" applyBorder="1" applyAlignment="1">
      <alignment horizontal="center" vertical="center"/>
    </xf>
    <xf numFmtId="0" fontId="6" fillId="0" borderId="0" xfId="0" applyFont="1"/>
    <xf numFmtId="0" fontId="3" fillId="0" borderId="1" xfId="0" applyFont="1" applyBorder="1" applyAlignment="1">
      <alignment horizontal="center" vertical="center" wrapText="1"/>
    </xf>
    <xf numFmtId="0" fontId="7" fillId="4" borderId="1" xfId="0" applyFont="1" applyFill="1" applyBorder="1" applyAlignment="1">
      <alignment vertical="center" wrapText="1"/>
    </xf>
    <xf numFmtId="0" fontId="2" fillId="0" borderId="0" xfId="0" applyFont="1" applyAlignment="1">
      <alignment horizontal="left" vertical="center"/>
    </xf>
    <xf numFmtId="0" fontId="6"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7"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6" fillId="0" borderId="0" xfId="0" applyFont="1" applyAlignment="1">
      <alignment vertical="center"/>
    </xf>
    <xf numFmtId="0" fontId="6" fillId="0" borderId="0" xfId="0" applyFont="1" applyAlignment="1">
      <alignment horizontal="left" vertical="center"/>
    </xf>
    <xf numFmtId="0" fontId="7" fillId="0" borderId="1" xfId="0" applyFont="1" applyBorder="1" applyAlignment="1">
      <alignment horizontal="center" vertical="center"/>
    </xf>
    <xf numFmtId="0" fontId="9" fillId="0" borderId="0" xfId="0" applyFont="1"/>
    <xf numFmtId="0" fontId="3" fillId="0" borderId="5" xfId="0" applyFont="1" applyBorder="1" applyAlignment="1">
      <alignment horizontal="center" vertical="center"/>
    </xf>
    <xf numFmtId="0" fontId="11" fillId="0" borderId="0" xfId="0" applyFont="1" applyAlignment="1">
      <alignment horizontal="center" vertical="center"/>
    </xf>
    <xf numFmtId="0" fontId="3" fillId="0" borderId="6" xfId="0" applyFont="1" applyBorder="1" applyAlignment="1">
      <alignment horizontal="center" vertical="center"/>
    </xf>
    <xf numFmtId="0" fontId="9" fillId="0" borderId="0" xfId="0" applyFont="1" applyAlignment="1">
      <alignment horizontal="center" vertical="center"/>
    </xf>
    <xf numFmtId="0" fontId="2" fillId="0" borderId="6" xfId="0" applyFont="1" applyBorder="1" applyAlignment="1">
      <alignment horizontal="center" vertical="center"/>
    </xf>
    <xf numFmtId="9" fontId="2" fillId="0" borderId="6" xfId="0" applyNumberFormat="1" applyFont="1" applyBorder="1" applyAlignment="1">
      <alignment horizontal="center" vertical="center"/>
    </xf>
    <xf numFmtId="0" fontId="2" fillId="0" borderId="6" xfId="0" applyFont="1" applyBorder="1" applyAlignment="1">
      <alignment horizontal="center"/>
    </xf>
    <xf numFmtId="165" fontId="3" fillId="0" borderId="6" xfId="0" applyNumberFormat="1" applyFont="1" applyBorder="1" applyAlignment="1">
      <alignment horizontal="center" vertical="center"/>
    </xf>
    <xf numFmtId="0" fontId="8" fillId="0" borderId="0" xfId="0" applyFont="1" applyAlignment="1">
      <alignment horizontal="center" vertical="top" wrapText="1"/>
    </xf>
    <xf numFmtId="0" fontId="7" fillId="0" borderId="0" xfId="0" applyFont="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vertical="center" wrapText="1"/>
    </xf>
    <xf numFmtId="0" fontId="7" fillId="0" borderId="0" xfId="0" applyFont="1" applyAlignment="1">
      <alignment vertical="center"/>
    </xf>
    <xf numFmtId="0" fontId="7" fillId="0" borderId="6" xfId="0" applyFont="1" applyBorder="1" applyAlignment="1">
      <alignment horizontal="center" vertical="center"/>
    </xf>
    <xf numFmtId="0" fontId="2" fillId="0" borderId="0" xfId="0" applyFont="1" applyAlignment="1">
      <alignment horizontal="center"/>
    </xf>
    <xf numFmtId="0" fontId="7" fillId="2"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6" fillId="0" borderId="0" xfId="0" applyFont="1" applyAlignment="1">
      <alignment horizontal="center" vertical="center" wrapText="1"/>
    </xf>
    <xf numFmtId="1" fontId="2" fillId="0" borderId="1" xfId="0" applyNumberFormat="1" applyFont="1" applyBorder="1" applyAlignment="1">
      <alignment horizontal="center" vertical="center"/>
    </xf>
    <xf numFmtId="0" fontId="7" fillId="0" borderId="0" xfId="0" applyFont="1" applyAlignment="1">
      <alignment horizontal="center" vertical="center"/>
    </xf>
    <xf numFmtId="164" fontId="6" fillId="0" borderId="0" xfId="0" applyNumberFormat="1" applyFont="1" applyAlignment="1">
      <alignment horizontal="center" vertical="center"/>
    </xf>
    <xf numFmtId="0" fontId="7" fillId="0" borderId="0" xfId="0" applyFont="1" applyAlignment="1">
      <alignment horizontal="left" vertical="center" wrapText="1"/>
    </xf>
    <xf numFmtId="0" fontId="3" fillId="0" borderId="6" xfId="0" applyFont="1" applyBorder="1" applyAlignment="1">
      <alignment vertical="center" wrapText="1"/>
    </xf>
    <xf numFmtId="0" fontId="6" fillId="3" borderId="1" xfId="0" applyFont="1" applyFill="1" applyBorder="1" applyAlignment="1" applyProtection="1">
      <alignment horizontal="left" vertical="center" wrapText="1"/>
      <protection locked="0"/>
    </xf>
    <xf numFmtId="164" fontId="6" fillId="0" borderId="0" xfId="0" applyNumberFormat="1" applyFont="1" applyAlignment="1">
      <alignment horizontal="center" vertical="center" wrapText="1"/>
    </xf>
    <xf numFmtId="0" fontId="6" fillId="0" borderId="0" xfId="0" applyFont="1" applyAlignment="1">
      <alignment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2" xfId="0" applyFont="1" applyBorder="1" applyAlignment="1">
      <alignment horizontal="left" vertical="center" wrapText="1"/>
    </xf>
    <xf numFmtId="164" fontId="4" fillId="0" borderId="0" xfId="0" applyNumberFormat="1" applyFont="1" applyAlignment="1">
      <alignment horizontal="center" vertical="center"/>
    </xf>
    <xf numFmtId="165" fontId="4" fillId="0" borderId="0" xfId="1" applyNumberFormat="1" applyFont="1" applyFill="1" applyBorder="1" applyAlignment="1">
      <alignment horizontal="center" vertical="center"/>
    </xf>
    <xf numFmtId="0" fontId="3" fillId="0" borderId="0" xfId="0" applyFont="1"/>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12" fillId="3" borderId="2" xfId="0" applyFont="1" applyFill="1" applyBorder="1" applyAlignment="1">
      <alignment vertical="center" wrapText="1"/>
    </xf>
    <xf numFmtId="0" fontId="0" fillId="3" borderId="2" xfId="0" applyFill="1" applyBorder="1" applyAlignment="1">
      <alignment horizontal="left" vertical="center" wrapText="1" indent="1"/>
    </xf>
    <xf numFmtId="0" fontId="12" fillId="0" borderId="1" xfId="0" applyFont="1" applyBorder="1" applyAlignment="1">
      <alignment vertical="center"/>
    </xf>
    <xf numFmtId="9" fontId="0" fillId="0" borderId="1" xfId="0" applyNumberFormat="1" applyBorder="1" applyAlignment="1">
      <alignment horizontal="left" vertical="center" wrapText="1" indent="1"/>
    </xf>
    <xf numFmtId="0" fontId="12" fillId="0" borderId="1" xfId="0" applyFont="1" applyBorder="1" applyAlignment="1">
      <alignment horizontal="left" vertical="center"/>
    </xf>
    <xf numFmtId="0" fontId="0" fillId="0" borderId="1" xfId="0" applyBorder="1" applyAlignment="1">
      <alignment horizontal="left" vertical="center" wrapText="1" indent="1"/>
    </xf>
    <xf numFmtId="0" fontId="10" fillId="0" borderId="0" xfId="0" applyFont="1" applyAlignment="1" applyProtection="1">
      <alignment vertical="center" wrapText="1"/>
      <protection locked="0"/>
    </xf>
    <xf numFmtId="0" fontId="7" fillId="0" borderId="0" xfId="0" applyFont="1" applyAlignment="1">
      <alignment vertical="top" wrapText="1"/>
    </xf>
    <xf numFmtId="0" fontId="6" fillId="6" borderId="0" xfId="0" applyFont="1" applyFill="1" applyAlignment="1">
      <alignment horizontal="center" vertical="center"/>
    </xf>
    <xf numFmtId="165" fontId="7" fillId="0" borderId="5" xfId="1" applyNumberFormat="1" applyFont="1" applyFill="1" applyBorder="1" applyAlignment="1">
      <alignment horizontal="center" vertical="center" wrapText="1"/>
    </xf>
    <xf numFmtId="0" fontId="3" fillId="0" borderId="1" xfId="0" applyFont="1" applyBorder="1" applyAlignment="1">
      <alignment horizontal="center" vertical="center"/>
    </xf>
    <xf numFmtId="164" fontId="15" fillId="0" borderId="0" xfId="0" applyNumberFormat="1" applyFont="1" applyAlignment="1">
      <alignment horizontal="center" vertical="center"/>
    </xf>
    <xf numFmtId="9" fontId="2" fillId="0" borderId="0" xfId="1" applyFont="1" applyFill="1" applyAlignment="1">
      <alignment horizontal="center" vertical="center"/>
    </xf>
    <xf numFmtId="164" fontId="2" fillId="0" borderId="0" xfId="0" applyNumberFormat="1" applyFont="1" applyAlignment="1">
      <alignment horizontal="center" vertical="center"/>
    </xf>
    <xf numFmtId="0" fontId="2" fillId="0" borderId="0" xfId="0" applyFont="1" applyAlignment="1">
      <alignment horizontal="center" vertical="center" wrapText="1"/>
    </xf>
    <xf numFmtId="0" fontId="3" fillId="0" borderId="5" xfId="0" applyFont="1" applyBorder="1" applyAlignment="1">
      <alignment horizontal="left" vertical="center" wrapText="1"/>
    </xf>
    <xf numFmtId="0" fontId="7" fillId="0" borderId="6" xfId="0" applyFont="1" applyBorder="1" applyAlignment="1">
      <alignment horizontal="left" vertical="center" wrapText="1"/>
    </xf>
    <xf numFmtId="0" fontId="3" fillId="0" borderId="6" xfId="0" applyFont="1" applyBorder="1" applyAlignment="1">
      <alignment horizontal="left" vertical="center" wrapText="1"/>
    </xf>
    <xf numFmtId="0" fontId="2" fillId="0" borderId="6" xfId="0" applyFont="1" applyBorder="1" applyAlignment="1">
      <alignment horizontal="left" vertical="center" wrapText="1" indent="1"/>
    </xf>
    <xf numFmtId="0" fontId="6" fillId="0" borderId="6" xfId="0" applyFont="1" applyBorder="1" applyAlignment="1">
      <alignment horizontal="left" vertical="center" wrapText="1" indent="1"/>
    </xf>
    <xf numFmtId="0" fontId="12" fillId="5" borderId="3"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0" borderId="9" xfId="0" applyFont="1" applyBorder="1" applyAlignment="1">
      <alignment horizontal="left" vertical="center" wrapText="1"/>
    </xf>
    <xf numFmtId="0" fontId="12" fillId="0" borderId="2" xfId="0" applyFont="1" applyBorder="1" applyAlignment="1">
      <alignment horizontal="left" vertical="center" wrapText="1"/>
    </xf>
    <xf numFmtId="0" fontId="10" fillId="0" borderId="0" xfId="0" applyFont="1" applyAlignment="1">
      <alignment horizontal="left" vertical="center" wrapText="1" indent="1"/>
    </xf>
    <xf numFmtId="0" fontId="3"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6" fillId="0" borderId="6" xfId="0" applyFont="1" applyBorder="1" applyAlignment="1">
      <alignment horizontal="left" vertical="center" wrapText="1"/>
    </xf>
    <xf numFmtId="0" fontId="7" fillId="0" borderId="0" xfId="0" applyFont="1" applyAlignment="1">
      <alignment horizontal="center" vertical="top" wrapText="1"/>
    </xf>
    <xf numFmtId="0" fontId="6" fillId="3" borderId="3"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14" fontId="6" fillId="3" borderId="3" xfId="0" applyNumberFormat="1" applyFont="1" applyFill="1" applyBorder="1" applyAlignment="1" applyProtection="1">
      <alignment horizontal="left" vertical="center" wrapText="1"/>
      <protection locked="0"/>
    </xf>
    <xf numFmtId="0" fontId="8" fillId="0" borderId="0" xfId="0" applyFont="1" applyAlignment="1">
      <alignment horizontal="center" vertical="top"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cellXfs>
  <cellStyles count="2">
    <cellStyle name="Normal" xfId="0" builtinId="0"/>
    <cellStyle name="Porcentagem" xfId="1" builtinId="5"/>
  </cellStyles>
  <dxfs count="2">
    <dxf>
      <font>
        <color theme="0" tint="-4.9989318521683403E-2"/>
      </font>
    </dxf>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DCFC9CA5-5BAE-4E45-A340-75DBB472CB40}"/>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978EB1AD-7738-4FDE-95A6-62382AA10100}"/>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71A6128E-C340-47CE-851F-35C00D5A77E9}"/>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FA4DB6C0-AFAF-4539-A131-6CE83DCA23A5}"/>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F0749C4E-C4ED-4217-80C9-E0B9D3F39E9B}"/>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7A7CA9B4-F4BB-484C-AE03-3959D161CE10}"/>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2B924F64-4238-4995-B407-B49711669DDC}"/>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FFBBD4EB-A315-4708-8531-1F6C79A3C2FB}"/>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BBA137C8-16CE-4973-AAD1-E25F62C1B253}"/>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0032E888-9C6C-462C-882E-24FAB681B6C4}"/>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0E3D4F1C-B754-476D-A746-19D29E37E4E3}"/>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083C137A-0F29-4E86-8D3E-FFD3406E0555}"/>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B398F17C-A6A4-4075-9215-6DF0D8C26C54}"/>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E952B65F-8B70-47BC-BF6C-7A25E4093429}"/>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9F1C113B-1D1F-4850-9DAC-89FBEECF8E37}"/>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7DBDBE51-3A6F-43BE-BBDA-B3EE4F07644F}"/>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47B07EB1-9BC5-4EF1-A743-DE1105AFCF04}"/>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05EA8034-57DB-4AEB-82D9-26402FDB936A}"/>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63499</xdr:rowOff>
    </xdr:from>
    <xdr:to>
      <xdr:col>12</xdr:col>
      <xdr:colOff>257630</xdr:colOff>
      <xdr:row>8</xdr:row>
      <xdr:rowOff>138421</xdr:rowOff>
    </xdr:to>
    <xdr:pic>
      <xdr:nvPicPr>
        <xdr:cNvPr id="2" name="Imagem 1">
          <a:extLst>
            <a:ext uri="{FF2B5EF4-FFF2-40B4-BE49-F238E27FC236}">
              <a16:creationId xmlns:a16="http://schemas.microsoft.com/office/drawing/2014/main" id="{B9D12F13-4C8A-42F5-AD92-99AAE88753BD}"/>
            </a:ext>
          </a:extLst>
        </xdr:cNvPr>
        <xdr:cNvPicPr>
          <a:picLocks noChangeAspect="1"/>
        </xdr:cNvPicPr>
      </xdr:nvPicPr>
      <xdr:blipFill>
        <a:blip xmlns:r="http://schemas.openxmlformats.org/officeDocument/2006/relationships" r:embed="rId1"/>
        <a:stretch>
          <a:fillRect/>
        </a:stretch>
      </xdr:blipFill>
      <xdr:spPr>
        <a:xfrm>
          <a:off x="10138833" y="687916"/>
          <a:ext cx="883106" cy="7945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2C111-68CB-4F9A-AB9A-076F668D77EE}">
  <sheetPr>
    <tabColor theme="2" tint="-0.499984740745262"/>
  </sheetPr>
  <dimension ref="B1:C11"/>
  <sheetViews>
    <sheetView workbookViewId="0"/>
  </sheetViews>
  <sheetFormatPr defaultRowHeight="15"/>
  <cols>
    <col min="1" max="1" width="2.5703125" customWidth="1"/>
    <col min="2" max="2" width="44.140625" bestFit="1" customWidth="1"/>
    <col min="3" max="3" width="150.28515625" customWidth="1"/>
    <col min="4" max="4" width="3.7109375" customWidth="1"/>
  </cols>
  <sheetData>
    <row r="1" spans="2:3" ht="6.75" customHeight="1"/>
    <row r="2" spans="2:3" ht="79.5" customHeight="1">
      <c r="B2" s="79" t="s">
        <v>0</v>
      </c>
      <c r="C2" s="80"/>
    </row>
    <row r="3" spans="2:3" ht="6.75" customHeight="1"/>
    <row r="4" spans="2:3" ht="285">
      <c r="B4" s="81" t="s">
        <v>1</v>
      </c>
      <c r="C4" s="57" t="s">
        <v>2</v>
      </c>
    </row>
    <row r="5" spans="2:3" ht="225">
      <c r="B5" s="82"/>
      <c r="C5" s="58" t="s">
        <v>3</v>
      </c>
    </row>
    <row r="6" spans="2:3">
      <c r="B6" s="59" t="s">
        <v>4</v>
      </c>
      <c r="C6" s="60" t="s">
        <v>5</v>
      </c>
    </row>
    <row r="7" spans="2:3">
      <c r="B7" s="59" t="s">
        <v>6</v>
      </c>
      <c r="C7" s="60" t="s">
        <v>7</v>
      </c>
    </row>
    <row r="8" spans="2:3" ht="49.5" customHeight="1">
      <c r="B8" s="59" t="s">
        <v>8</v>
      </c>
      <c r="C8" s="60" t="s">
        <v>9</v>
      </c>
    </row>
    <row r="9" spans="2:3" ht="135">
      <c r="B9" s="59" t="s">
        <v>10</v>
      </c>
      <c r="C9" s="60" t="s">
        <v>11</v>
      </c>
    </row>
    <row r="10" spans="2:3" ht="45">
      <c r="B10" s="61" t="s">
        <v>12</v>
      </c>
      <c r="C10" s="62" t="s">
        <v>13</v>
      </c>
    </row>
    <row r="11" spans="2:3" ht="30" customHeight="1">
      <c r="B11" s="63" t="s">
        <v>14</v>
      </c>
      <c r="C11" s="64" t="s">
        <v>15</v>
      </c>
    </row>
  </sheetData>
  <sheetProtection algorithmName="SHA-512" hashValue="jhI9CDuS0jMMq0CblAhhKIQjk6L9YXzrl4UFiJOF2O3nVJXj6eBoVUNEUHrxBQsk7BiQJfcyxzSnRN6OscGb9g==" saltValue="nVZZN8uikLcSVtZw10Ycpg=="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096A1-4213-48A8-9304-AD70E0FE6DF7}">
  <sheetPr>
    <tabColor theme="4" tint="0.39997558519241921"/>
  </sheetPr>
  <dimension ref="B1:W119"/>
  <sheetViews>
    <sheetView showGridLines="0" tabSelected="1" topLeftCell="A56" workbookViewId="0">
      <selection activeCell="H7" sqref="H7:I7"/>
    </sheetView>
  </sheetViews>
  <sheetFormatPr defaultColWidth="9.140625" defaultRowHeight="12"/>
  <cols>
    <col min="1" max="1" width="1.28515625" style="21" customWidth="1"/>
    <col min="2" max="2" width="0.85546875" style="21" customWidth="1"/>
    <col min="3" max="3" width="6.5703125" style="14" customWidth="1"/>
    <col min="4" max="4" width="4.42578125" style="14" hidden="1" customWidth="1"/>
    <col min="5" max="5" width="4" style="14" bestFit="1" customWidth="1"/>
    <col min="6" max="6" width="9.42578125" style="42" bestFit="1" customWidth="1"/>
    <col min="7" max="7" width="7.42578125" style="14" hidden="1" customWidth="1"/>
    <col min="8" max="8" width="13.7109375" style="42" bestFit="1" customWidth="1"/>
    <col min="9" max="9" width="60.7109375" style="36" customWidth="1"/>
    <col min="10" max="10" width="0.7109375" style="36" customWidth="1"/>
    <col min="11" max="11" width="53.140625" style="36" customWidth="1"/>
    <col min="12" max="12" width="8.85546875" style="36" customWidth="1"/>
    <col min="13" max="13" width="32" style="36" customWidth="1"/>
    <col min="14" max="14" width="0.5703125" style="36" customWidth="1"/>
    <col min="15" max="15" width="3.85546875" style="36" bestFit="1" customWidth="1"/>
    <col min="16" max="16" width="6" style="36" customWidth="1"/>
    <col min="17" max="17" width="4.5703125" style="36" bestFit="1" customWidth="1"/>
    <col min="18" max="18" width="8.28515625" style="36" hidden="1" customWidth="1"/>
    <col min="19" max="19" width="0.85546875" style="36" hidden="1" customWidth="1"/>
    <col min="20" max="20" width="1.140625" style="21" hidden="1" customWidth="1"/>
    <col min="21" max="21" width="2.5703125" style="21" hidden="1" customWidth="1"/>
    <col min="22" max="22" width="2.28515625" style="21" hidden="1" customWidth="1"/>
    <col min="23" max="23" width="9.28515625" style="21" hidden="1" customWidth="1"/>
    <col min="24" max="16384" width="9.140625" style="21"/>
  </cols>
  <sheetData>
    <row r="1" spans="2:23" ht="6" customHeight="1"/>
    <row r="2" spans="2:23" ht="15" customHeight="1">
      <c r="C2" s="83" t="s">
        <v>16</v>
      </c>
      <c r="D2" s="83"/>
      <c r="E2" s="83"/>
      <c r="F2" s="83"/>
      <c r="G2" s="66"/>
      <c r="H2" s="88" t="s">
        <v>17</v>
      </c>
      <c r="I2" s="88"/>
      <c r="K2" s="89" t="s">
        <v>18</v>
      </c>
      <c r="L2" s="89"/>
      <c r="M2" s="89"/>
      <c r="N2" s="89"/>
      <c r="O2" s="89"/>
      <c r="P2" s="89"/>
      <c r="Q2" s="89"/>
      <c r="R2" s="66"/>
    </row>
    <row r="3" spans="2:23" ht="14.25" customHeight="1">
      <c r="C3" s="83" t="s">
        <v>19</v>
      </c>
      <c r="D3" s="83"/>
      <c r="E3" s="83"/>
      <c r="F3" s="83"/>
      <c r="G3" s="34"/>
      <c r="H3" s="90" t="s">
        <v>20</v>
      </c>
      <c r="I3" s="91"/>
      <c r="K3" s="89"/>
      <c r="L3" s="89"/>
      <c r="M3" s="89"/>
      <c r="N3" s="89"/>
      <c r="O3" s="89"/>
      <c r="P3" s="89"/>
      <c r="Q3" s="89"/>
      <c r="R3" s="34"/>
    </row>
    <row r="4" spans="2:23" ht="14.25" customHeight="1">
      <c r="C4" s="83" t="s">
        <v>21</v>
      </c>
      <c r="D4" s="83"/>
      <c r="E4" s="83"/>
      <c r="F4" s="83"/>
      <c r="G4" s="34"/>
      <c r="H4" s="90" t="s">
        <v>22</v>
      </c>
      <c r="I4" s="91"/>
      <c r="K4" s="89"/>
      <c r="L4" s="89"/>
      <c r="M4" s="89"/>
      <c r="N4" s="89"/>
      <c r="O4" s="89"/>
      <c r="P4" s="89"/>
      <c r="Q4" s="89"/>
      <c r="R4" s="34"/>
    </row>
    <row r="5" spans="2:23" ht="14.25" customHeight="1">
      <c r="C5" s="83" t="s">
        <v>23</v>
      </c>
      <c r="D5" s="83"/>
      <c r="E5" s="83"/>
      <c r="F5" s="83"/>
      <c r="G5" s="34"/>
      <c r="H5" s="90" t="s">
        <v>24</v>
      </c>
      <c r="I5" s="91"/>
      <c r="K5" s="89"/>
      <c r="L5" s="89"/>
      <c r="M5" s="89"/>
      <c r="N5" s="89"/>
      <c r="O5" s="89"/>
      <c r="P5" s="89"/>
      <c r="Q5" s="89"/>
      <c r="R5" s="34"/>
    </row>
    <row r="6" spans="2:23" ht="14.25" customHeight="1">
      <c r="C6" s="83" t="s">
        <v>25</v>
      </c>
      <c r="D6" s="83"/>
      <c r="E6" s="83"/>
      <c r="F6" s="83"/>
      <c r="G6" s="65"/>
      <c r="H6" s="90" t="s">
        <v>26</v>
      </c>
      <c r="I6" s="91"/>
      <c r="K6" s="89"/>
      <c r="L6" s="89"/>
      <c r="M6" s="89"/>
      <c r="N6" s="89"/>
      <c r="O6" s="89"/>
      <c r="P6" s="89"/>
      <c r="Q6" s="89"/>
      <c r="R6" s="65"/>
      <c r="S6" s="65"/>
    </row>
    <row r="7" spans="2:23" ht="14.25" customHeight="1">
      <c r="C7" s="83" t="s">
        <v>27</v>
      </c>
      <c r="D7" s="83"/>
      <c r="E7" s="83"/>
      <c r="F7" s="83"/>
      <c r="G7" s="65"/>
      <c r="H7" s="90" t="s">
        <v>28</v>
      </c>
      <c r="I7" s="91"/>
      <c r="K7" s="89"/>
      <c r="L7" s="89"/>
      <c r="M7" s="89"/>
      <c r="N7" s="89"/>
      <c r="O7" s="89"/>
      <c r="P7" s="89"/>
      <c r="Q7" s="89"/>
      <c r="R7" s="65"/>
      <c r="S7" s="65"/>
    </row>
    <row r="8" spans="2:23" ht="14.25" customHeight="1">
      <c r="C8" s="83" t="s">
        <v>29</v>
      </c>
      <c r="D8" s="83"/>
      <c r="E8" s="83"/>
      <c r="F8" s="83"/>
      <c r="G8" s="65"/>
      <c r="H8" s="90"/>
      <c r="I8" s="91"/>
      <c r="K8" s="89"/>
      <c r="L8" s="89"/>
      <c r="M8" s="89"/>
      <c r="N8" s="89"/>
      <c r="O8" s="89"/>
      <c r="P8" s="89"/>
      <c r="Q8" s="89"/>
      <c r="R8" s="65"/>
      <c r="S8" s="65"/>
    </row>
    <row r="9" spans="2:23" ht="14.25" customHeight="1">
      <c r="C9" s="83" t="s">
        <v>30</v>
      </c>
      <c r="D9" s="83"/>
      <c r="E9" s="83"/>
      <c r="F9" s="83"/>
      <c r="G9" s="65"/>
      <c r="H9" s="92"/>
      <c r="I9" s="91"/>
      <c r="K9" s="89"/>
      <c r="L9" s="89"/>
      <c r="M9" s="89"/>
      <c r="N9" s="89"/>
      <c r="O9" s="89"/>
      <c r="P9" s="89"/>
      <c r="Q9" s="89"/>
      <c r="R9" s="65"/>
      <c r="S9" s="65"/>
    </row>
    <row r="10" spans="2:23" ht="3.75" customHeight="1">
      <c r="B10" s="36"/>
      <c r="C10" s="36"/>
      <c r="D10" s="42"/>
      <c r="E10" s="36"/>
      <c r="F10" s="36"/>
      <c r="G10" s="36"/>
      <c r="H10" s="36"/>
      <c r="J10" s="17"/>
      <c r="N10" s="17"/>
      <c r="O10" s="17"/>
      <c r="P10" s="17"/>
      <c r="Q10" s="17"/>
      <c r="R10" s="17"/>
      <c r="S10" s="17"/>
    </row>
    <row r="11" spans="2:23" ht="13.5" customHeight="1">
      <c r="C11" s="23" t="s">
        <v>31</v>
      </c>
      <c r="D11" s="23" t="s">
        <v>32</v>
      </c>
      <c r="E11" s="23" t="s">
        <v>33</v>
      </c>
      <c r="F11" s="41" t="s">
        <v>34</v>
      </c>
      <c r="G11" s="23" t="s">
        <v>35</v>
      </c>
      <c r="H11" s="41" t="s">
        <v>36</v>
      </c>
      <c r="I11" s="41" t="s">
        <v>37</v>
      </c>
      <c r="J11" s="21"/>
      <c r="K11" s="85" t="s">
        <v>38</v>
      </c>
      <c r="L11" s="86"/>
      <c r="M11" s="87"/>
      <c r="N11" s="4"/>
      <c r="O11" s="84" t="s">
        <v>39</v>
      </c>
      <c r="P11" s="84"/>
      <c r="Q11" s="84"/>
      <c r="R11" s="17"/>
      <c r="S11" s="17"/>
    </row>
    <row r="12" spans="2:23" ht="3" customHeight="1">
      <c r="C12" s="21"/>
      <c r="E12" s="21"/>
      <c r="F12" s="36"/>
      <c r="G12" s="21"/>
      <c r="H12" s="36"/>
      <c r="J12" s="21"/>
      <c r="K12" s="16"/>
      <c r="L12" s="16"/>
      <c r="M12" s="16"/>
      <c r="N12" s="18"/>
      <c r="O12" s="18"/>
      <c r="P12" s="18"/>
      <c r="Q12" s="18"/>
      <c r="R12" s="21"/>
      <c r="S12" s="21"/>
    </row>
    <row r="13" spans="2:23" ht="13.5" customHeight="1">
      <c r="C13" s="37"/>
      <c r="D13" s="8">
        <v>1</v>
      </c>
      <c r="E13" s="37"/>
      <c r="F13" s="17"/>
      <c r="G13" s="37"/>
      <c r="H13" s="17"/>
      <c r="I13" s="12" t="s">
        <v>40</v>
      </c>
      <c r="J13" s="17"/>
      <c r="K13" s="11" t="s">
        <v>41</v>
      </c>
      <c r="L13" s="11" t="s">
        <v>42</v>
      </c>
      <c r="M13" s="11" t="s">
        <v>43</v>
      </c>
      <c r="N13" s="4"/>
      <c r="O13" s="69" t="s">
        <v>44</v>
      </c>
      <c r="P13" s="69" t="s">
        <v>45</v>
      </c>
      <c r="Q13" s="69" t="s">
        <v>46</v>
      </c>
      <c r="R13" s="23" t="s">
        <v>47</v>
      </c>
      <c r="S13" s="17"/>
    </row>
    <row r="14" spans="2:23" ht="3" customHeight="1">
      <c r="C14" s="21"/>
      <c r="E14" s="21"/>
      <c r="F14" s="36"/>
      <c r="G14" s="21"/>
      <c r="H14" s="36"/>
      <c r="J14" s="21"/>
      <c r="N14" s="21"/>
      <c r="O14" s="21"/>
      <c r="P14" s="21"/>
      <c r="Q14" s="21"/>
      <c r="R14" s="21"/>
      <c r="S14" s="21"/>
    </row>
    <row r="15" spans="2:23" ht="13.5" customHeight="1">
      <c r="C15" s="37"/>
      <c r="D15" s="8">
        <v>1</v>
      </c>
      <c r="E15" s="37"/>
      <c r="F15" s="17"/>
      <c r="G15" s="37"/>
      <c r="H15" s="17"/>
      <c r="I15" s="40" t="s">
        <v>48</v>
      </c>
      <c r="J15" s="17"/>
      <c r="N15" s="21"/>
      <c r="O15" s="4"/>
      <c r="P15" s="4"/>
      <c r="Q15" s="4"/>
      <c r="R15" s="17"/>
      <c r="S15" s="4"/>
      <c r="T15" s="18"/>
      <c r="U15" s="18"/>
      <c r="V15" s="18"/>
      <c r="W15" s="69" t="s">
        <v>47</v>
      </c>
    </row>
    <row r="16" spans="2:23" ht="24">
      <c r="C16" s="51" t="s">
        <v>49</v>
      </c>
      <c r="D16" s="8">
        <v>1</v>
      </c>
      <c r="E16" s="8" t="s">
        <v>50</v>
      </c>
      <c r="F16" s="52" t="s">
        <v>51</v>
      </c>
      <c r="G16" s="8" t="s">
        <v>52</v>
      </c>
      <c r="H16" s="52" t="s">
        <v>52</v>
      </c>
      <c r="I16" s="53" t="s">
        <v>53</v>
      </c>
      <c r="J16" s="46"/>
      <c r="K16" s="48"/>
      <c r="L16" s="48"/>
      <c r="M16" s="48"/>
      <c r="N16" s="21"/>
      <c r="O16" s="6"/>
      <c r="P16" s="7"/>
      <c r="Q16" s="3" t="str">
        <f>IF($O16="N/A","",IF($P16="","",IF($P16&gt;=85%,"C","NC")))</f>
        <v/>
      </c>
      <c r="R16" s="9" t="str">
        <f>IF($O16="N/A","",IF($P16="","",$P16*$W16))</f>
        <v/>
      </c>
      <c r="S16" s="4"/>
      <c r="T16" s="18"/>
      <c r="U16" s="18"/>
      <c r="V16" s="18"/>
      <c r="W16" s="67">
        <f>IF(O16="N/A",0,D16)</f>
        <v>1</v>
      </c>
    </row>
    <row r="17" spans="3:23" ht="168">
      <c r="C17" s="51" t="s">
        <v>54</v>
      </c>
      <c r="D17" s="8">
        <v>1</v>
      </c>
      <c r="E17" s="8" t="s">
        <v>55</v>
      </c>
      <c r="F17" s="52" t="s">
        <v>56</v>
      </c>
      <c r="G17" s="8" t="s">
        <v>57</v>
      </c>
      <c r="H17" s="52" t="s">
        <v>58</v>
      </c>
      <c r="I17" s="53" t="s">
        <v>59</v>
      </c>
      <c r="J17" s="46"/>
      <c r="K17" s="48" t="s">
        <v>60</v>
      </c>
      <c r="L17" s="48"/>
      <c r="M17" s="48"/>
      <c r="N17" s="21"/>
      <c r="O17" s="6"/>
      <c r="P17" s="7"/>
      <c r="Q17" s="3" t="str">
        <f>IF($O17="N/A","",IF($P17="","",IF($P17&gt;=85%,"C","NC")))</f>
        <v/>
      </c>
      <c r="R17" s="9" t="str">
        <f>IF($O17="N/A","",IF($P17="","",$P17*$W17))</f>
        <v/>
      </c>
      <c r="S17" s="4"/>
      <c r="T17" s="18"/>
      <c r="U17" s="18"/>
      <c r="V17" s="18"/>
      <c r="W17" s="67">
        <f>IF(O17="N/A",0,D17)</f>
        <v>1</v>
      </c>
    </row>
    <row r="18" spans="3:23" ht="24">
      <c r="C18" s="51" t="s">
        <v>61</v>
      </c>
      <c r="D18" s="8">
        <v>1</v>
      </c>
      <c r="E18" s="8" t="s">
        <v>55</v>
      </c>
      <c r="F18" s="52" t="s">
        <v>62</v>
      </c>
      <c r="G18" s="8" t="s">
        <v>63</v>
      </c>
      <c r="H18" s="52" t="s">
        <v>64</v>
      </c>
      <c r="I18" s="53" t="s">
        <v>65</v>
      </c>
      <c r="J18" s="46"/>
      <c r="K18" s="48" t="s">
        <v>66</v>
      </c>
      <c r="L18" s="48"/>
      <c r="M18" s="48"/>
      <c r="N18" s="21"/>
      <c r="O18" s="6"/>
      <c r="P18" s="7"/>
      <c r="Q18" s="3" t="str">
        <f>IF($O18="N/A","",IF($P18="","",IF($P18&gt;=85%,"C","NC")))</f>
        <v/>
      </c>
      <c r="R18" s="9" t="str">
        <f>IF($O18="N/A","",IF($P18="","",$P18*$W18))</f>
        <v/>
      </c>
      <c r="S18" s="4"/>
      <c r="T18" s="18"/>
      <c r="U18" s="18"/>
      <c r="V18" s="18"/>
      <c r="W18" s="67">
        <f>IF(O18="N/A",0,D18)</f>
        <v>1</v>
      </c>
    </row>
    <row r="19" spans="3:23" ht="36">
      <c r="C19" s="51" t="s">
        <v>67</v>
      </c>
      <c r="D19" s="8">
        <v>1</v>
      </c>
      <c r="E19" s="8" t="s">
        <v>55</v>
      </c>
      <c r="F19" s="52" t="s">
        <v>62</v>
      </c>
      <c r="G19" s="8" t="s">
        <v>57</v>
      </c>
      <c r="H19" s="52" t="s">
        <v>68</v>
      </c>
      <c r="I19" s="53" t="s">
        <v>69</v>
      </c>
      <c r="J19" s="46"/>
      <c r="K19" s="48"/>
      <c r="L19" s="48"/>
      <c r="M19" s="48"/>
      <c r="N19" s="21"/>
      <c r="O19" s="6"/>
      <c r="P19" s="7"/>
      <c r="Q19" s="3" t="str">
        <f>IF($O19="N/A","",IF($P19="","",IF($P19&gt;=85%,"C","NC")))</f>
        <v/>
      </c>
      <c r="R19" s="9" t="str">
        <f>IF($O19="N/A","",IF($P19="","",$P19*$W19))</f>
        <v/>
      </c>
      <c r="S19" s="4"/>
      <c r="T19" s="18"/>
      <c r="U19" s="18"/>
      <c r="V19" s="18"/>
      <c r="W19" s="67">
        <f>IF(O19="N/A",0,D19)</f>
        <v>1</v>
      </c>
    </row>
    <row r="20" spans="3:23">
      <c r="C20" s="21"/>
      <c r="E20" s="21"/>
      <c r="F20" s="36"/>
      <c r="G20" s="21"/>
      <c r="H20" s="36"/>
      <c r="J20" s="21"/>
      <c r="N20" s="21"/>
      <c r="O20" s="18"/>
      <c r="P20" s="18"/>
      <c r="Q20" s="15"/>
      <c r="R20" s="54" t="str">
        <f>IF(SUM(R16:R19)=0,"-",IFERROR(SUM(R16:R19),""))</f>
        <v>-</v>
      </c>
      <c r="S20" s="4"/>
      <c r="T20" s="18"/>
      <c r="U20" s="18"/>
      <c r="V20" s="18"/>
      <c r="W20" s="18"/>
    </row>
    <row r="21" spans="3:23">
      <c r="C21" s="21"/>
      <c r="E21" s="21"/>
      <c r="F21" s="36"/>
      <c r="G21" s="21"/>
      <c r="H21" s="36"/>
      <c r="J21" s="21"/>
      <c r="N21" s="21"/>
      <c r="O21" s="70" t="str">
        <f>IF(O16="N/A",IF(O17="N/A",IF(O18="N/A",IF(O19="N/A","N/A","-"),"-"),"-"),"-")</f>
        <v>-</v>
      </c>
      <c r="P21" s="71" t="str">
        <f>IF(O21="N/A","N/A",$R21)</f>
        <v>-</v>
      </c>
      <c r="Q21" s="15"/>
      <c r="R21" s="55" t="str">
        <f>IF(R20="-","-",IFERROR(($P16*W16+$P17*W17+$P18*W18+$P19*W19)/(SUM(W16:W19)),""))</f>
        <v>-</v>
      </c>
      <c r="S21" s="4"/>
      <c r="T21" s="18"/>
      <c r="U21" s="18"/>
      <c r="V21" s="18"/>
      <c r="W21" s="18"/>
    </row>
    <row r="22" spans="3:23" ht="4.5" customHeight="1">
      <c r="C22" s="21"/>
      <c r="E22" s="21"/>
      <c r="F22" s="36"/>
      <c r="G22" s="21"/>
      <c r="H22" s="36"/>
      <c r="J22" s="21"/>
      <c r="N22" s="21"/>
      <c r="O22" s="15"/>
      <c r="P22" s="15"/>
      <c r="Q22" s="15"/>
      <c r="R22" s="55"/>
      <c r="S22" s="4"/>
      <c r="T22" s="18"/>
      <c r="U22" s="18"/>
      <c r="V22" s="18"/>
      <c r="W22" s="18"/>
    </row>
    <row r="23" spans="3:23" ht="13.5" customHeight="1">
      <c r="C23" s="37"/>
      <c r="D23" s="8">
        <v>1</v>
      </c>
      <c r="E23" s="37"/>
      <c r="F23" s="17"/>
      <c r="G23" s="37"/>
      <c r="H23" s="17"/>
      <c r="I23" s="40" t="s">
        <v>70</v>
      </c>
      <c r="J23" s="17"/>
      <c r="N23" s="21"/>
      <c r="O23" s="4"/>
      <c r="P23" s="4"/>
      <c r="Q23" s="4"/>
      <c r="R23" s="17"/>
      <c r="S23" s="4"/>
      <c r="T23" s="1"/>
      <c r="U23" s="1"/>
      <c r="V23" s="1"/>
      <c r="W23" s="69" t="s">
        <v>47</v>
      </c>
    </row>
    <row r="24" spans="3:23" ht="24">
      <c r="C24" s="51" t="s">
        <v>71</v>
      </c>
      <c r="D24" s="8">
        <v>1</v>
      </c>
      <c r="E24" s="8" t="s">
        <v>55</v>
      </c>
      <c r="F24" s="52" t="s">
        <v>62</v>
      </c>
      <c r="G24" s="8" t="s">
        <v>72</v>
      </c>
      <c r="H24" s="52" t="s">
        <v>73</v>
      </c>
      <c r="I24" s="53" t="s">
        <v>74</v>
      </c>
      <c r="J24" s="46"/>
      <c r="K24" s="48"/>
      <c r="L24" s="48"/>
      <c r="M24" s="48"/>
      <c r="N24" s="21"/>
      <c r="O24" s="6"/>
      <c r="P24" s="7"/>
      <c r="Q24" s="3" t="str">
        <f t="shared" ref="Q24:Q29" si="0">IF($O24="N/A","",IF($P24="","",IF($P24&gt;=85%,"C","NC")))</f>
        <v/>
      </c>
      <c r="R24" s="9" t="str">
        <f t="shared" ref="R24:R29" si="1">IF($O24="N/A","",IF($P24="","",$P24*$W24))</f>
        <v/>
      </c>
      <c r="S24" s="4"/>
      <c r="T24" s="18"/>
      <c r="U24" s="18"/>
      <c r="V24" s="18"/>
      <c r="W24" s="67">
        <f t="shared" ref="W24:W29" si="2">IF(O24="N/A",0,D24)</f>
        <v>1</v>
      </c>
    </row>
    <row r="25" spans="3:23" ht="24">
      <c r="C25" s="51" t="s">
        <v>75</v>
      </c>
      <c r="D25" s="8">
        <v>1</v>
      </c>
      <c r="E25" s="8" t="s">
        <v>55</v>
      </c>
      <c r="F25" s="52" t="s">
        <v>62</v>
      </c>
      <c r="G25" s="8" t="s">
        <v>52</v>
      </c>
      <c r="H25" s="52" t="s">
        <v>76</v>
      </c>
      <c r="I25" s="53" t="s">
        <v>77</v>
      </c>
      <c r="J25" s="46"/>
      <c r="K25" s="48"/>
      <c r="L25" s="48"/>
      <c r="M25" s="48"/>
      <c r="N25" s="21"/>
      <c r="O25" s="6"/>
      <c r="P25" s="7"/>
      <c r="Q25" s="3" t="str">
        <f t="shared" si="0"/>
        <v/>
      </c>
      <c r="R25" s="9" t="str">
        <f t="shared" si="1"/>
        <v/>
      </c>
      <c r="S25" s="4"/>
      <c r="T25" s="18"/>
      <c r="U25" s="18"/>
      <c r="V25" s="18"/>
      <c r="W25" s="67">
        <f t="shared" si="2"/>
        <v>1</v>
      </c>
    </row>
    <row r="26" spans="3:23" ht="24">
      <c r="C26" s="51" t="s">
        <v>78</v>
      </c>
      <c r="D26" s="8">
        <v>1</v>
      </c>
      <c r="E26" s="8" t="s">
        <v>55</v>
      </c>
      <c r="F26" s="52" t="s">
        <v>62</v>
      </c>
      <c r="G26" s="8" t="s">
        <v>79</v>
      </c>
      <c r="H26" s="52" t="s">
        <v>80</v>
      </c>
      <c r="I26" s="53" t="s">
        <v>81</v>
      </c>
      <c r="J26" s="46"/>
      <c r="K26" s="48"/>
      <c r="L26" s="48"/>
      <c r="M26" s="48"/>
      <c r="N26" s="21"/>
      <c r="O26" s="6"/>
      <c r="P26" s="7"/>
      <c r="Q26" s="3" t="str">
        <f t="shared" si="0"/>
        <v/>
      </c>
      <c r="R26" s="9" t="str">
        <f t="shared" si="1"/>
        <v/>
      </c>
      <c r="S26" s="4"/>
      <c r="T26" s="18"/>
      <c r="U26" s="18"/>
      <c r="V26" s="18"/>
      <c r="W26" s="67">
        <f t="shared" si="2"/>
        <v>1</v>
      </c>
    </row>
    <row r="27" spans="3:23" ht="24">
      <c r="C27" s="51" t="s">
        <v>82</v>
      </c>
      <c r="D27" s="8">
        <v>1</v>
      </c>
      <c r="E27" s="8" t="s">
        <v>55</v>
      </c>
      <c r="F27" s="52" t="s">
        <v>62</v>
      </c>
      <c r="G27" s="8" t="s">
        <v>83</v>
      </c>
      <c r="H27" s="52" t="s">
        <v>84</v>
      </c>
      <c r="I27" s="53" t="s">
        <v>85</v>
      </c>
      <c r="J27" s="46"/>
      <c r="K27" s="48"/>
      <c r="L27" s="48"/>
      <c r="M27" s="48"/>
      <c r="N27" s="21"/>
      <c r="O27" s="6"/>
      <c r="P27" s="7"/>
      <c r="Q27" s="3" t="str">
        <f t="shared" si="0"/>
        <v/>
      </c>
      <c r="R27" s="9" t="str">
        <f t="shared" si="1"/>
        <v/>
      </c>
      <c r="S27" s="4"/>
      <c r="T27" s="18"/>
      <c r="U27" s="18"/>
      <c r="V27" s="18"/>
      <c r="W27" s="67">
        <f t="shared" si="2"/>
        <v>1</v>
      </c>
    </row>
    <row r="28" spans="3:23" ht="36">
      <c r="C28" s="51" t="s">
        <v>86</v>
      </c>
      <c r="D28" s="8">
        <v>1</v>
      </c>
      <c r="E28" s="8" t="s">
        <v>55</v>
      </c>
      <c r="F28" s="52" t="s">
        <v>62</v>
      </c>
      <c r="G28" s="8" t="s">
        <v>87</v>
      </c>
      <c r="H28" s="52" t="s">
        <v>88</v>
      </c>
      <c r="I28" s="53" t="s">
        <v>89</v>
      </c>
      <c r="J28" s="46"/>
      <c r="K28" s="48"/>
      <c r="L28" s="48"/>
      <c r="M28" s="48"/>
      <c r="N28" s="21"/>
      <c r="O28" s="6"/>
      <c r="P28" s="7"/>
      <c r="Q28" s="3" t="str">
        <f t="shared" si="0"/>
        <v/>
      </c>
      <c r="R28" s="9" t="str">
        <f t="shared" si="1"/>
        <v/>
      </c>
      <c r="S28" s="4"/>
      <c r="T28" s="18"/>
      <c r="U28" s="18"/>
      <c r="V28" s="18"/>
      <c r="W28" s="67">
        <f t="shared" si="2"/>
        <v>1</v>
      </c>
    </row>
    <row r="29" spans="3:23" ht="24">
      <c r="C29" s="51" t="s">
        <v>90</v>
      </c>
      <c r="D29" s="8">
        <v>1</v>
      </c>
      <c r="E29" s="8" t="s">
        <v>55</v>
      </c>
      <c r="F29" s="52" t="s">
        <v>62</v>
      </c>
      <c r="G29" s="8" t="s">
        <v>52</v>
      </c>
      <c r="H29" s="52" t="s">
        <v>91</v>
      </c>
      <c r="I29" s="53" t="s">
        <v>92</v>
      </c>
      <c r="J29" s="46"/>
      <c r="K29" s="48"/>
      <c r="L29" s="48"/>
      <c r="M29" s="48"/>
      <c r="N29" s="21"/>
      <c r="O29" s="6"/>
      <c r="P29" s="7"/>
      <c r="Q29" s="3" t="str">
        <f t="shared" si="0"/>
        <v/>
      </c>
      <c r="R29" s="9" t="str">
        <f t="shared" si="1"/>
        <v/>
      </c>
      <c r="S29" s="4"/>
      <c r="T29" s="18"/>
      <c r="U29" s="18"/>
      <c r="V29" s="18"/>
      <c r="W29" s="67">
        <f t="shared" si="2"/>
        <v>1</v>
      </c>
    </row>
    <row r="30" spans="3:23" ht="14.25" customHeight="1">
      <c r="C30" s="21"/>
      <c r="E30" s="21"/>
      <c r="F30" s="36"/>
      <c r="G30" s="21"/>
      <c r="H30" s="36"/>
      <c r="J30" s="21"/>
      <c r="N30" s="21"/>
      <c r="O30" s="15"/>
      <c r="P30" s="15"/>
      <c r="Q30" s="15"/>
      <c r="R30" s="54" t="str">
        <f>IF(SUM(R24:R29)=0,"-",IFERROR(SUM(R24:R29),""))</f>
        <v>-</v>
      </c>
      <c r="S30" s="4"/>
      <c r="T30" s="18"/>
      <c r="U30" s="18"/>
      <c r="V30" s="18"/>
      <c r="W30" s="18"/>
    </row>
    <row r="31" spans="3:23" ht="14.25" customHeight="1">
      <c r="C31" s="21"/>
      <c r="E31" s="21"/>
      <c r="F31" s="36"/>
      <c r="G31" s="21"/>
      <c r="H31" s="36"/>
      <c r="J31" s="21"/>
      <c r="N31" s="21"/>
      <c r="O31" s="72" t="str">
        <f>IF(O24="N/A",IF(O25="N/A",IF(O26="N/A",IF(O27="N/A",IF(O28="N/A",IF(O29="N/A","N/A","-"),"-"),"-"),"-"),"-"),"-")</f>
        <v>-</v>
      </c>
      <c r="P31" s="71" t="str">
        <f>IF(O31="N/A","N/A",$R31)</f>
        <v>-</v>
      </c>
      <c r="Q31" s="54"/>
      <c r="R31" s="55" t="str">
        <f>IF(R30="-","-",IFERROR(($P24*W24+$P25*W25+$P26*W26+$P27*W27+$P28*W28+$P29*W29)/(SUM(W24:W29)),""))</f>
        <v>-</v>
      </c>
      <c r="S31" s="4"/>
      <c r="T31" s="18"/>
      <c r="U31" s="18"/>
      <c r="V31" s="18"/>
      <c r="W31" s="18"/>
    </row>
    <row r="32" spans="3:23" ht="3" customHeight="1">
      <c r="C32" s="21"/>
      <c r="E32" s="21"/>
      <c r="F32" s="36"/>
      <c r="G32" s="21"/>
      <c r="H32" s="36"/>
      <c r="J32" s="21"/>
      <c r="N32" s="21"/>
      <c r="O32" s="21"/>
      <c r="P32" s="21"/>
      <c r="Q32" s="21"/>
      <c r="R32" s="21"/>
      <c r="S32" s="21"/>
    </row>
    <row r="33" spans="2:23" ht="13.5" customHeight="1">
      <c r="C33" s="37"/>
      <c r="D33" s="8">
        <v>1</v>
      </c>
      <c r="E33" s="37"/>
      <c r="F33" s="17"/>
      <c r="G33" s="37"/>
      <c r="H33" s="17"/>
      <c r="I33" s="40" t="s">
        <v>93</v>
      </c>
      <c r="J33" s="17"/>
      <c r="N33" s="21"/>
      <c r="O33" s="4"/>
      <c r="P33" s="4"/>
      <c r="Q33" s="4"/>
      <c r="R33" s="17"/>
      <c r="S33" s="4"/>
      <c r="T33" s="1"/>
      <c r="U33" s="1"/>
      <c r="V33" s="1"/>
      <c r="W33" s="1"/>
    </row>
    <row r="34" spans="2:23" ht="36">
      <c r="C34" s="51" t="s">
        <v>94</v>
      </c>
      <c r="D34" s="8">
        <v>1</v>
      </c>
      <c r="E34" s="8" t="s">
        <v>55</v>
      </c>
      <c r="F34" s="52" t="s">
        <v>95</v>
      </c>
      <c r="G34" s="8"/>
      <c r="H34" s="52" t="s">
        <v>96</v>
      </c>
      <c r="I34" s="53" t="s">
        <v>97</v>
      </c>
      <c r="J34" s="46"/>
      <c r="K34" s="48" t="s">
        <v>98</v>
      </c>
      <c r="L34" s="48"/>
      <c r="M34" s="48"/>
      <c r="N34" s="21"/>
      <c r="O34" s="6"/>
      <c r="P34" s="7"/>
      <c r="Q34" s="3" t="str">
        <f t="shared" ref="Q34:Q43" si="3">IF($O34="N/A","",IF($P34="","",IF($P34&gt;=85%,"C","NC")))</f>
        <v/>
      </c>
      <c r="R34" s="9" t="str">
        <f t="shared" ref="R34:R43" si="4">IF($O34="N/A","",IF($P34="","",$P34*$W34))</f>
        <v/>
      </c>
      <c r="S34" s="4"/>
      <c r="T34" s="18"/>
      <c r="U34" s="18"/>
      <c r="V34" s="18"/>
      <c r="W34" s="67">
        <f t="shared" ref="W34:W43" si="5">IF(O34="N/A",0,D34)</f>
        <v>1</v>
      </c>
    </row>
    <row r="35" spans="2:23" ht="120">
      <c r="C35" s="51" t="s">
        <v>99</v>
      </c>
      <c r="D35" s="8">
        <v>1</v>
      </c>
      <c r="E35" s="8" t="s">
        <v>55</v>
      </c>
      <c r="F35" s="52" t="s">
        <v>62</v>
      </c>
      <c r="G35" s="8" t="s">
        <v>100</v>
      </c>
      <c r="H35" s="52" t="s">
        <v>101</v>
      </c>
      <c r="I35" s="53" t="s">
        <v>102</v>
      </c>
      <c r="J35" s="46"/>
      <c r="K35" s="48" t="s">
        <v>103</v>
      </c>
      <c r="L35" s="48"/>
      <c r="M35" s="48"/>
      <c r="N35" s="21"/>
      <c r="O35" s="6"/>
      <c r="P35" s="7"/>
      <c r="Q35" s="3" t="str">
        <f t="shared" si="3"/>
        <v/>
      </c>
      <c r="R35" s="9" t="str">
        <f t="shared" si="4"/>
        <v/>
      </c>
      <c r="S35" s="4"/>
      <c r="T35" s="18"/>
      <c r="U35" s="18"/>
      <c r="V35" s="18"/>
      <c r="W35" s="67">
        <f t="shared" si="5"/>
        <v>1</v>
      </c>
    </row>
    <row r="36" spans="2:23" ht="84">
      <c r="C36" s="51" t="s">
        <v>104</v>
      </c>
      <c r="D36" s="8">
        <v>1</v>
      </c>
      <c r="E36" s="8" t="s">
        <v>55</v>
      </c>
      <c r="F36" s="52" t="s">
        <v>62</v>
      </c>
      <c r="G36" s="8" t="s">
        <v>100</v>
      </c>
      <c r="H36" s="52" t="s">
        <v>105</v>
      </c>
      <c r="I36" s="53" t="s">
        <v>106</v>
      </c>
      <c r="J36" s="46"/>
      <c r="K36" s="48" t="s">
        <v>107</v>
      </c>
      <c r="L36" s="48"/>
      <c r="M36" s="48"/>
      <c r="N36" s="21"/>
      <c r="O36" s="6"/>
      <c r="P36" s="7"/>
      <c r="Q36" s="3" t="str">
        <f t="shared" si="3"/>
        <v/>
      </c>
      <c r="R36" s="9" t="str">
        <f t="shared" si="4"/>
        <v/>
      </c>
      <c r="S36" s="4"/>
      <c r="T36" s="18"/>
      <c r="U36" s="18"/>
      <c r="V36" s="18"/>
      <c r="W36" s="67">
        <f t="shared" ref="W36:W37" si="6">IF(O36="N/A",0,D36)</f>
        <v>1</v>
      </c>
    </row>
    <row r="37" spans="2:23" ht="72">
      <c r="C37" s="51" t="s">
        <v>108</v>
      </c>
      <c r="D37" s="8">
        <v>1</v>
      </c>
      <c r="E37" s="8" t="s">
        <v>50</v>
      </c>
      <c r="F37" s="52" t="s">
        <v>62</v>
      </c>
      <c r="G37" s="8" t="s">
        <v>100</v>
      </c>
      <c r="H37" s="52" t="s">
        <v>109</v>
      </c>
      <c r="I37" s="53" t="s">
        <v>110</v>
      </c>
      <c r="J37" s="46"/>
      <c r="K37" s="48" t="s">
        <v>111</v>
      </c>
      <c r="L37" s="48"/>
      <c r="M37" s="48"/>
      <c r="N37" s="21"/>
      <c r="O37" s="6"/>
      <c r="P37" s="7"/>
      <c r="Q37" s="3" t="str">
        <f t="shared" si="3"/>
        <v/>
      </c>
      <c r="R37" s="9" t="str">
        <f t="shared" si="4"/>
        <v/>
      </c>
      <c r="S37" s="4"/>
      <c r="T37" s="18"/>
      <c r="U37" s="18"/>
      <c r="V37" s="18"/>
      <c r="W37" s="67">
        <f t="shared" si="6"/>
        <v>1</v>
      </c>
    </row>
    <row r="38" spans="2:23" ht="108">
      <c r="C38" s="51" t="s">
        <v>112</v>
      </c>
      <c r="D38" s="8">
        <v>1</v>
      </c>
      <c r="E38" s="8" t="s">
        <v>55</v>
      </c>
      <c r="F38" s="52" t="s">
        <v>62</v>
      </c>
      <c r="G38" s="8" t="s">
        <v>100</v>
      </c>
      <c r="H38" s="52" t="s">
        <v>113</v>
      </c>
      <c r="I38" s="53" t="s">
        <v>114</v>
      </c>
      <c r="J38" s="46"/>
      <c r="K38" s="48" t="s">
        <v>115</v>
      </c>
      <c r="L38" s="48"/>
      <c r="M38" s="48"/>
      <c r="N38" s="21"/>
      <c r="O38" s="6"/>
      <c r="P38" s="7"/>
      <c r="Q38" s="3" t="str">
        <f t="shared" si="3"/>
        <v/>
      </c>
      <c r="R38" s="9" t="str">
        <f t="shared" si="4"/>
        <v/>
      </c>
      <c r="S38" s="4"/>
      <c r="T38" s="18"/>
      <c r="U38" s="18"/>
      <c r="V38" s="18"/>
      <c r="W38" s="67">
        <f t="shared" si="5"/>
        <v>1</v>
      </c>
    </row>
    <row r="39" spans="2:23" ht="132">
      <c r="C39" s="51" t="s">
        <v>116</v>
      </c>
      <c r="D39" s="8">
        <v>1</v>
      </c>
      <c r="E39" s="8" t="s">
        <v>55</v>
      </c>
      <c r="F39" s="52" t="s">
        <v>62</v>
      </c>
      <c r="G39" s="8" t="s">
        <v>100</v>
      </c>
      <c r="H39" s="52" t="s">
        <v>117</v>
      </c>
      <c r="I39" s="53" t="s">
        <v>118</v>
      </c>
      <c r="J39" s="46"/>
      <c r="K39" s="48" t="s">
        <v>119</v>
      </c>
      <c r="L39" s="48"/>
      <c r="M39" s="48"/>
      <c r="N39" s="21"/>
      <c r="O39" s="6"/>
      <c r="P39" s="7"/>
      <c r="Q39" s="3" t="str">
        <f t="shared" si="3"/>
        <v/>
      </c>
      <c r="R39" s="9" t="str">
        <f t="shared" si="4"/>
        <v/>
      </c>
      <c r="S39" s="4"/>
      <c r="T39" s="18"/>
      <c r="U39" s="18"/>
      <c r="V39" s="18"/>
      <c r="W39" s="67">
        <f t="shared" si="5"/>
        <v>1</v>
      </c>
    </row>
    <row r="40" spans="2:23" ht="84">
      <c r="C40" s="51" t="s">
        <v>120</v>
      </c>
      <c r="D40" s="8">
        <v>1</v>
      </c>
      <c r="E40" s="8" t="s">
        <v>55</v>
      </c>
      <c r="F40" s="52" t="s">
        <v>62</v>
      </c>
      <c r="G40" s="8"/>
      <c r="H40" s="52" t="s">
        <v>121</v>
      </c>
      <c r="I40" s="53" t="s">
        <v>122</v>
      </c>
      <c r="J40" s="46"/>
      <c r="K40" s="48" t="s">
        <v>123</v>
      </c>
      <c r="L40" s="48"/>
      <c r="M40" s="48"/>
      <c r="N40" s="21"/>
      <c r="O40" s="6"/>
      <c r="P40" s="7"/>
      <c r="Q40" s="3" t="str">
        <f t="shared" si="3"/>
        <v/>
      </c>
      <c r="R40" s="9" t="str">
        <f t="shared" si="4"/>
        <v/>
      </c>
      <c r="S40" s="4"/>
      <c r="T40" s="18"/>
      <c r="U40" s="18"/>
      <c r="V40" s="18"/>
      <c r="W40" s="67">
        <f t="shared" ref="W40:W41" si="7">IF(O40="N/A",0,D40)</f>
        <v>1</v>
      </c>
    </row>
    <row r="41" spans="2:23" ht="24">
      <c r="C41" s="51" t="s">
        <v>124</v>
      </c>
      <c r="D41" s="8">
        <v>1</v>
      </c>
      <c r="E41" s="8" t="s">
        <v>55</v>
      </c>
      <c r="F41" s="52" t="s">
        <v>62</v>
      </c>
      <c r="G41" s="8" t="s">
        <v>125</v>
      </c>
      <c r="H41" s="52" t="s">
        <v>126</v>
      </c>
      <c r="I41" s="53" t="s">
        <v>127</v>
      </c>
      <c r="J41" s="46"/>
      <c r="K41" s="48"/>
      <c r="L41" s="48"/>
      <c r="M41" s="48"/>
      <c r="N41" s="21"/>
      <c r="O41" s="6"/>
      <c r="P41" s="7"/>
      <c r="Q41" s="3" t="str">
        <f t="shared" si="3"/>
        <v/>
      </c>
      <c r="R41" s="9" t="str">
        <f t="shared" si="4"/>
        <v/>
      </c>
      <c r="S41" s="4"/>
      <c r="T41" s="18"/>
      <c r="U41" s="18"/>
      <c r="V41" s="18"/>
      <c r="W41" s="67">
        <f t="shared" si="7"/>
        <v>1</v>
      </c>
    </row>
    <row r="42" spans="2:23" ht="72">
      <c r="C42" s="51" t="s">
        <v>128</v>
      </c>
      <c r="D42" s="8">
        <v>1</v>
      </c>
      <c r="E42" s="8" t="s">
        <v>129</v>
      </c>
      <c r="F42" s="52" t="s">
        <v>62</v>
      </c>
      <c r="G42" s="8" t="s">
        <v>125</v>
      </c>
      <c r="H42" s="52" t="s">
        <v>130</v>
      </c>
      <c r="I42" s="53" t="s">
        <v>131</v>
      </c>
      <c r="J42" s="46"/>
      <c r="K42" s="48" t="s">
        <v>132</v>
      </c>
      <c r="L42" s="48"/>
      <c r="M42" s="48"/>
      <c r="N42" s="21"/>
      <c r="O42" s="6"/>
      <c r="P42" s="7"/>
      <c r="Q42" s="3" t="str">
        <f t="shared" si="3"/>
        <v/>
      </c>
      <c r="R42" s="9" t="str">
        <f t="shared" si="4"/>
        <v/>
      </c>
      <c r="S42" s="4"/>
      <c r="T42" s="18"/>
      <c r="U42" s="18"/>
      <c r="V42" s="18"/>
      <c r="W42" s="67">
        <f t="shared" si="5"/>
        <v>1</v>
      </c>
    </row>
    <row r="43" spans="2:23" ht="120">
      <c r="C43" s="51" t="s">
        <v>133</v>
      </c>
      <c r="D43" s="8">
        <v>1</v>
      </c>
      <c r="E43" s="8" t="s">
        <v>50</v>
      </c>
      <c r="F43" s="52" t="s">
        <v>95</v>
      </c>
      <c r="G43" s="8" t="s">
        <v>125</v>
      </c>
      <c r="H43" s="52" t="s">
        <v>134</v>
      </c>
      <c r="I43" s="53" t="s">
        <v>135</v>
      </c>
      <c r="J43" s="46"/>
      <c r="K43" s="48" t="s">
        <v>136</v>
      </c>
      <c r="L43" s="48"/>
      <c r="M43" s="48"/>
      <c r="N43" s="21"/>
      <c r="O43" s="6"/>
      <c r="P43" s="7"/>
      <c r="Q43" s="3" t="str">
        <f t="shared" si="3"/>
        <v/>
      </c>
      <c r="R43" s="9" t="str">
        <f t="shared" si="4"/>
        <v/>
      </c>
      <c r="S43" s="4"/>
      <c r="T43" s="18"/>
      <c r="U43" s="18"/>
      <c r="V43" s="18"/>
      <c r="W43" s="67">
        <f t="shared" si="5"/>
        <v>1</v>
      </c>
    </row>
    <row r="44" spans="2:23" ht="13.5" customHeight="1">
      <c r="C44" s="22"/>
      <c r="I44" s="42"/>
      <c r="J44" s="14"/>
      <c r="K44" s="42"/>
      <c r="L44" s="42"/>
      <c r="M44" s="42"/>
      <c r="N44" s="14"/>
      <c r="O44" s="15"/>
      <c r="P44" s="15"/>
      <c r="Q44" s="15"/>
      <c r="R44" s="54" t="str">
        <f>IF(SUM(R34:R43)=0,"-",IFERROR(SUM(R34:R43),""))</f>
        <v>-</v>
      </c>
      <c r="S44" s="4"/>
      <c r="T44" s="18"/>
      <c r="U44" s="18"/>
      <c r="V44" s="18"/>
      <c r="W44" s="18"/>
    </row>
    <row r="45" spans="2:23" ht="13.5" customHeight="1">
      <c r="C45" s="22"/>
      <c r="I45" s="42"/>
      <c r="J45" s="14"/>
      <c r="K45" s="42"/>
      <c r="L45" s="42"/>
      <c r="M45" s="42"/>
      <c r="N45" s="14"/>
      <c r="O45" s="72" t="str">
        <f>IF(O34="N/A",IF(O35="N/A",IF(O36="N/A",IF(O37="N/A",IF(O38="N/A",IF(O39="N/A",IF(O40="N/A",IF(O41="N/A",IF(O42="N/A",IF(O43="N/A","N/A","-"),"-"),"-"),"-"),"-"),"-"),"-"),"-"),"-"),"-")</f>
        <v>-</v>
      </c>
      <c r="P45" s="71" t="str">
        <f>IF(O45="N/A","N/A",$R45)</f>
        <v>-</v>
      </c>
      <c r="Q45" s="54"/>
      <c r="R45" s="55" t="str">
        <f>IF(R44="-","-",IFERROR(($P34*W34+$P35*W35+$P36*W36+$P37*W37+$P38*W38+$P39*W39+$P40*W40+$P41*W41+$P42*W42+$P43*W43)/(SUM(W34:W43)),""))</f>
        <v>-</v>
      </c>
      <c r="S45" s="4"/>
      <c r="T45" s="18"/>
      <c r="U45" s="18"/>
      <c r="V45" s="18"/>
      <c r="W45" s="18"/>
    </row>
    <row r="46" spans="2:23" ht="4.5" customHeight="1">
      <c r="B46" s="36"/>
      <c r="C46" s="36"/>
      <c r="D46" s="42"/>
      <c r="E46" s="36"/>
      <c r="F46" s="36"/>
      <c r="G46" s="36"/>
      <c r="H46" s="36"/>
      <c r="J46" s="17"/>
      <c r="N46" s="17"/>
      <c r="O46" s="17"/>
      <c r="P46" s="17"/>
      <c r="Q46" s="17"/>
      <c r="R46" s="17"/>
      <c r="S46" s="17"/>
    </row>
    <row r="47" spans="2:23" ht="13.5" customHeight="1">
      <c r="C47" s="23" t="s">
        <v>31</v>
      </c>
      <c r="D47" s="23" t="s">
        <v>32</v>
      </c>
      <c r="E47" s="23" t="s">
        <v>33</v>
      </c>
      <c r="F47" s="41" t="s">
        <v>34</v>
      </c>
      <c r="G47" s="23" t="s">
        <v>35</v>
      </c>
      <c r="H47" s="41" t="s">
        <v>36</v>
      </c>
      <c r="I47" s="41" t="s">
        <v>37</v>
      </c>
      <c r="J47" s="21"/>
      <c r="K47" s="85" t="s">
        <v>38</v>
      </c>
      <c r="L47" s="86"/>
      <c r="M47" s="87"/>
      <c r="N47" s="4"/>
      <c r="O47" s="84" t="s">
        <v>39</v>
      </c>
      <c r="P47" s="84"/>
      <c r="Q47" s="84"/>
      <c r="R47" s="17"/>
      <c r="S47" s="17"/>
    </row>
    <row r="48" spans="2:23" ht="3" customHeight="1">
      <c r="C48" s="21"/>
      <c r="E48" s="21"/>
      <c r="F48" s="36"/>
      <c r="G48" s="21"/>
      <c r="H48" s="36"/>
      <c r="J48" s="21"/>
      <c r="K48" s="16"/>
      <c r="L48" s="16"/>
      <c r="M48" s="16"/>
      <c r="N48" s="18"/>
      <c r="O48" s="18"/>
      <c r="P48" s="18"/>
      <c r="Q48" s="18"/>
      <c r="R48" s="21"/>
      <c r="S48" s="21"/>
    </row>
    <row r="49" spans="2:23" ht="13.5" customHeight="1">
      <c r="C49" s="37"/>
      <c r="D49" s="8">
        <v>1</v>
      </c>
      <c r="E49" s="37"/>
      <c r="F49" s="17"/>
      <c r="G49" s="37"/>
      <c r="H49" s="17"/>
      <c r="I49" s="12" t="s">
        <v>137</v>
      </c>
      <c r="J49" s="17"/>
      <c r="K49" s="11" t="s">
        <v>41</v>
      </c>
      <c r="L49" s="11" t="s">
        <v>42</v>
      </c>
      <c r="M49" s="11" t="s">
        <v>43</v>
      </c>
      <c r="N49" s="4"/>
      <c r="O49" s="69" t="s">
        <v>44</v>
      </c>
      <c r="P49" s="69" t="s">
        <v>45</v>
      </c>
      <c r="Q49" s="69" t="s">
        <v>46</v>
      </c>
      <c r="R49" s="23" t="s">
        <v>47</v>
      </c>
      <c r="S49" s="17"/>
    </row>
    <row r="50" spans="2:23" ht="3" customHeight="1">
      <c r="C50" s="21"/>
      <c r="E50" s="21"/>
      <c r="F50" s="36"/>
      <c r="G50" s="21"/>
      <c r="H50" s="36"/>
      <c r="J50" s="21"/>
      <c r="N50" s="21"/>
      <c r="O50" s="21"/>
      <c r="P50" s="21"/>
      <c r="Q50" s="21"/>
      <c r="R50" s="21"/>
      <c r="S50" s="21"/>
    </row>
    <row r="51" spans="2:23" ht="13.5" customHeight="1">
      <c r="C51" s="37"/>
      <c r="D51" s="8">
        <v>1</v>
      </c>
      <c r="E51" s="37"/>
      <c r="F51" s="17"/>
      <c r="G51" s="37"/>
      <c r="H51" s="17"/>
      <c r="I51" s="40" t="s">
        <v>138</v>
      </c>
      <c r="J51" s="17"/>
      <c r="N51" s="21"/>
      <c r="O51" s="21"/>
      <c r="P51" s="21"/>
      <c r="Q51" s="21"/>
      <c r="R51" s="21"/>
      <c r="S51" s="21"/>
    </row>
    <row r="52" spans="2:23" ht="48">
      <c r="C52" s="51" t="s">
        <v>139</v>
      </c>
      <c r="D52" s="8">
        <v>1</v>
      </c>
      <c r="E52" s="8" t="s">
        <v>55</v>
      </c>
      <c r="F52" s="52" t="s">
        <v>95</v>
      </c>
      <c r="G52" s="8"/>
      <c r="H52" s="52" t="s">
        <v>140</v>
      </c>
      <c r="I52" s="53" t="s">
        <v>141</v>
      </c>
      <c r="J52" s="46"/>
      <c r="K52" s="48" t="s">
        <v>142</v>
      </c>
      <c r="L52" s="48"/>
      <c r="M52" s="48"/>
      <c r="N52" s="21"/>
      <c r="O52" s="6"/>
      <c r="P52" s="7"/>
      <c r="Q52" s="3" t="str">
        <f t="shared" ref="Q52:Q57" si="8">IF($O52="N/A","",IF($P52="","",IF($P52&gt;=85%,"C","NC")))</f>
        <v/>
      </c>
      <c r="R52" s="9" t="str">
        <f t="shared" ref="R52:R57" si="9">IF($O52="N/A","",IF($P52="","",$P52*$W52))</f>
        <v/>
      </c>
      <c r="S52" s="4"/>
      <c r="T52" s="18"/>
      <c r="U52" s="18"/>
      <c r="V52" s="18"/>
      <c r="W52" s="67">
        <f t="shared" ref="W52:W57" si="10">IF(O52="N/A",0,D52)</f>
        <v>1</v>
      </c>
    </row>
    <row r="53" spans="2:23" ht="108">
      <c r="C53" s="51" t="s">
        <v>143</v>
      </c>
      <c r="D53" s="8">
        <v>1</v>
      </c>
      <c r="E53" s="8" t="s">
        <v>129</v>
      </c>
      <c r="F53" s="52" t="s">
        <v>144</v>
      </c>
      <c r="G53" s="8"/>
      <c r="H53" s="52" t="s">
        <v>145</v>
      </c>
      <c r="I53" s="53" t="s">
        <v>146</v>
      </c>
      <c r="J53" s="46"/>
      <c r="K53" s="48" t="s">
        <v>147</v>
      </c>
      <c r="L53" s="48"/>
      <c r="M53" s="48"/>
      <c r="N53" s="21"/>
      <c r="O53" s="6"/>
      <c r="P53" s="7"/>
      <c r="Q53" s="3" t="str">
        <f t="shared" si="8"/>
        <v/>
      </c>
      <c r="R53" s="9" t="str">
        <f t="shared" si="9"/>
        <v/>
      </c>
      <c r="S53" s="4"/>
      <c r="T53" s="18"/>
      <c r="U53" s="18"/>
      <c r="V53" s="18"/>
      <c r="W53" s="67">
        <f t="shared" si="10"/>
        <v>1</v>
      </c>
    </row>
    <row r="54" spans="2:23" ht="36">
      <c r="C54" s="51" t="s">
        <v>148</v>
      </c>
      <c r="D54" s="8">
        <v>1</v>
      </c>
      <c r="E54" s="8" t="s">
        <v>129</v>
      </c>
      <c r="F54" s="52" t="s">
        <v>144</v>
      </c>
      <c r="G54" s="8"/>
      <c r="H54" s="52" t="s">
        <v>149</v>
      </c>
      <c r="I54" s="53" t="s">
        <v>150</v>
      </c>
      <c r="J54" s="46"/>
      <c r="K54" s="48" t="s">
        <v>151</v>
      </c>
      <c r="L54" s="48"/>
      <c r="M54" s="48"/>
      <c r="N54" s="21"/>
      <c r="O54" s="6"/>
      <c r="P54" s="7"/>
      <c r="Q54" s="3" t="str">
        <f t="shared" si="8"/>
        <v/>
      </c>
      <c r="R54" s="9" t="str">
        <f t="shared" si="9"/>
        <v/>
      </c>
      <c r="S54" s="4"/>
      <c r="T54" s="18"/>
      <c r="U54" s="18"/>
      <c r="V54" s="18"/>
      <c r="W54" s="67">
        <f t="shared" si="10"/>
        <v>1</v>
      </c>
    </row>
    <row r="55" spans="2:23" ht="36">
      <c r="C55" s="51" t="s">
        <v>152</v>
      </c>
      <c r="D55" s="8">
        <v>1</v>
      </c>
      <c r="E55" s="8" t="s">
        <v>55</v>
      </c>
      <c r="F55" s="52" t="s">
        <v>95</v>
      </c>
      <c r="G55" s="8"/>
      <c r="H55" s="52" t="s">
        <v>153</v>
      </c>
      <c r="I55" s="53" t="s">
        <v>154</v>
      </c>
      <c r="J55" s="46"/>
      <c r="K55" s="48" t="s">
        <v>155</v>
      </c>
      <c r="L55" s="48"/>
      <c r="M55" s="48"/>
      <c r="N55" s="21"/>
      <c r="O55" s="6"/>
      <c r="P55" s="7"/>
      <c r="Q55" s="3" t="str">
        <f t="shared" si="8"/>
        <v/>
      </c>
      <c r="R55" s="9" t="str">
        <f t="shared" si="9"/>
        <v/>
      </c>
      <c r="S55" s="4"/>
      <c r="T55" s="18"/>
      <c r="U55" s="18"/>
      <c r="V55" s="18"/>
      <c r="W55" s="67">
        <f t="shared" si="10"/>
        <v>1</v>
      </c>
    </row>
    <row r="56" spans="2:23" ht="120">
      <c r="C56" s="51" t="s">
        <v>156</v>
      </c>
      <c r="D56" s="8">
        <v>1</v>
      </c>
      <c r="E56" s="8" t="s">
        <v>129</v>
      </c>
      <c r="F56" s="52" t="s">
        <v>95</v>
      </c>
      <c r="G56" s="8" t="s">
        <v>157</v>
      </c>
      <c r="H56" s="52" t="s">
        <v>158</v>
      </c>
      <c r="I56" s="53" t="s">
        <v>159</v>
      </c>
      <c r="J56" s="46"/>
      <c r="K56" s="48" t="s">
        <v>160</v>
      </c>
      <c r="L56" s="48"/>
      <c r="M56" s="48"/>
      <c r="N56" s="21"/>
      <c r="O56" s="6"/>
      <c r="P56" s="7"/>
      <c r="Q56" s="3" t="str">
        <f t="shared" si="8"/>
        <v/>
      </c>
      <c r="R56" s="9" t="str">
        <f t="shared" si="9"/>
        <v/>
      </c>
      <c r="S56" s="4"/>
      <c r="T56" s="18"/>
      <c r="U56" s="18"/>
      <c r="V56" s="18"/>
      <c r="W56" s="67">
        <f t="shared" si="10"/>
        <v>1</v>
      </c>
    </row>
    <row r="57" spans="2:23" ht="36">
      <c r="C57" s="51" t="s">
        <v>161</v>
      </c>
      <c r="D57" s="8">
        <v>1</v>
      </c>
      <c r="E57" s="8" t="s">
        <v>129</v>
      </c>
      <c r="F57" s="52" t="s">
        <v>95</v>
      </c>
      <c r="G57" s="8"/>
      <c r="H57" s="52" t="s">
        <v>162</v>
      </c>
      <c r="I57" s="53" t="s">
        <v>163</v>
      </c>
      <c r="J57" s="46"/>
      <c r="K57" s="48" t="s">
        <v>164</v>
      </c>
      <c r="L57" s="48"/>
      <c r="M57" s="48"/>
      <c r="N57" s="21"/>
      <c r="O57" s="6"/>
      <c r="P57" s="7"/>
      <c r="Q57" s="3" t="str">
        <f t="shared" si="8"/>
        <v/>
      </c>
      <c r="R57" s="9" t="str">
        <f t="shared" si="9"/>
        <v/>
      </c>
      <c r="S57" s="4"/>
      <c r="T57" s="18"/>
      <c r="U57" s="18"/>
      <c r="V57" s="18"/>
      <c r="W57" s="67">
        <f t="shared" si="10"/>
        <v>1</v>
      </c>
    </row>
    <row r="58" spans="2:23" ht="13.5" customHeight="1">
      <c r="C58" s="22"/>
      <c r="I58" s="35"/>
      <c r="J58" s="45"/>
      <c r="K58" s="49"/>
      <c r="L58" s="49"/>
      <c r="M58" s="49"/>
      <c r="N58" s="45"/>
      <c r="O58" s="15"/>
      <c r="P58" s="15"/>
      <c r="Q58" s="15"/>
      <c r="R58" s="54" t="str">
        <f>IF(SUM(R52:R57)=0,"-",IFERROR(SUM(R52:R57),""))</f>
        <v>-</v>
      </c>
      <c r="S58" s="4"/>
      <c r="T58" s="1"/>
      <c r="U58" s="1"/>
      <c r="V58" s="1"/>
      <c r="W58" s="1"/>
    </row>
    <row r="59" spans="2:23" ht="13.5" customHeight="1">
      <c r="C59" s="22"/>
      <c r="I59" s="35"/>
      <c r="J59" s="45"/>
      <c r="K59" s="49"/>
      <c r="L59" s="49"/>
      <c r="M59" s="49"/>
      <c r="N59" s="45"/>
      <c r="O59" s="72" t="str">
        <f>IF(O52="N/A",IF(O53="N/A",IF(O54="N/A",IF(O55="N/A",IF(O56="N/A",IF(O57="N/A","N/A","-"),"-"),"-"),"-"),"-"),"-")</f>
        <v>-</v>
      </c>
      <c r="P59" s="71" t="str">
        <f>IF(O59="N/A","N/A",$R59)</f>
        <v>-</v>
      </c>
      <c r="Q59" s="54"/>
      <c r="R59" s="55" t="str">
        <f>IF(R58="-","-",IFERROR(($P52*W52+$P53*W53+$P54*W54+$P55*W55+$P56*W56+$P57*W57)/(SUM(W52:W57)),""))</f>
        <v>-</v>
      </c>
      <c r="S59" s="4"/>
      <c r="T59" s="1"/>
      <c r="U59" s="1"/>
      <c r="V59" s="1"/>
      <c r="W59" s="1"/>
    </row>
    <row r="60" spans="2:23" ht="3.75" customHeight="1">
      <c r="B60" s="36"/>
      <c r="C60" s="36"/>
      <c r="D60" s="42"/>
      <c r="E60" s="36"/>
      <c r="F60" s="36"/>
      <c r="G60" s="36"/>
      <c r="H60" s="36"/>
      <c r="J60" s="17"/>
      <c r="N60" s="17"/>
      <c r="O60" s="17"/>
      <c r="P60" s="17"/>
      <c r="Q60" s="17"/>
      <c r="R60" s="17"/>
      <c r="S60" s="17"/>
    </row>
    <row r="61" spans="2:23" ht="27.75" customHeight="1">
      <c r="C61" s="37"/>
      <c r="D61" s="8">
        <v>1</v>
      </c>
      <c r="E61" s="37"/>
      <c r="F61" s="17"/>
      <c r="G61" s="37"/>
      <c r="H61" s="17"/>
      <c r="I61" s="40" t="s">
        <v>165</v>
      </c>
      <c r="J61" s="17"/>
      <c r="N61" s="21"/>
      <c r="O61" s="21"/>
      <c r="P61" s="21"/>
      <c r="Q61" s="21"/>
      <c r="R61" s="21"/>
      <c r="S61" s="21"/>
    </row>
    <row r="62" spans="2:23" ht="132">
      <c r="C62" s="51" t="s">
        <v>166</v>
      </c>
      <c r="D62" s="8">
        <v>1</v>
      </c>
      <c r="E62" s="8" t="s">
        <v>55</v>
      </c>
      <c r="F62" s="52" t="s">
        <v>167</v>
      </c>
      <c r="G62" s="8"/>
      <c r="H62" s="52" t="s">
        <v>168</v>
      </c>
      <c r="I62" s="53" t="s">
        <v>169</v>
      </c>
      <c r="J62" s="46"/>
      <c r="K62" s="48" t="s">
        <v>170</v>
      </c>
      <c r="L62" s="48"/>
      <c r="M62" s="48"/>
      <c r="N62" s="21"/>
      <c r="O62" s="6"/>
      <c r="P62" s="7"/>
      <c r="Q62" s="3" t="str">
        <f t="shared" ref="Q62:Q79" si="11">IF($O62="N/A","",IF($P62="","",IF($P62&gt;=85%,"C","NC")))</f>
        <v/>
      </c>
      <c r="R62" s="9" t="str">
        <f t="shared" ref="R62:R79" si="12">IF($O62="N/A","",IF($P62="","",$P62*$W62))</f>
        <v/>
      </c>
      <c r="S62" s="4"/>
      <c r="T62" s="18"/>
      <c r="U62" s="18"/>
      <c r="V62" s="18"/>
      <c r="W62" s="67">
        <f t="shared" ref="W62:W79" si="13">IF(O62="N/A",0,D62)</f>
        <v>1</v>
      </c>
    </row>
    <row r="63" spans="2:23" ht="36">
      <c r="C63" s="51" t="s">
        <v>171</v>
      </c>
      <c r="D63" s="8">
        <v>1</v>
      </c>
      <c r="E63" s="8" t="s">
        <v>172</v>
      </c>
      <c r="F63" s="52" t="s">
        <v>167</v>
      </c>
      <c r="G63" s="8" t="s">
        <v>173</v>
      </c>
      <c r="H63" s="52" t="s">
        <v>168</v>
      </c>
      <c r="I63" s="53" t="s">
        <v>174</v>
      </c>
      <c r="J63" s="46"/>
      <c r="K63" s="48" t="s">
        <v>175</v>
      </c>
      <c r="L63" s="48"/>
      <c r="M63" s="48"/>
      <c r="N63" s="21"/>
      <c r="O63" s="6"/>
      <c r="P63" s="7"/>
      <c r="Q63" s="3" t="str">
        <f t="shared" si="11"/>
        <v/>
      </c>
      <c r="R63" s="9" t="str">
        <f t="shared" si="12"/>
        <v/>
      </c>
      <c r="S63" s="4"/>
      <c r="T63" s="18"/>
      <c r="U63" s="18"/>
      <c r="V63" s="18"/>
      <c r="W63" s="67">
        <f t="shared" si="13"/>
        <v>1</v>
      </c>
    </row>
    <row r="64" spans="2:23" ht="24">
      <c r="C64" s="51" t="s">
        <v>176</v>
      </c>
      <c r="D64" s="8">
        <v>1</v>
      </c>
      <c r="E64" s="8" t="s">
        <v>55</v>
      </c>
      <c r="F64" s="52" t="s">
        <v>167</v>
      </c>
      <c r="G64" s="8" t="s">
        <v>173</v>
      </c>
      <c r="H64" s="52" t="s">
        <v>177</v>
      </c>
      <c r="I64" s="53" t="s">
        <v>178</v>
      </c>
      <c r="J64" s="46"/>
      <c r="K64" s="48"/>
      <c r="L64" s="48"/>
      <c r="M64" s="48"/>
      <c r="N64" s="21"/>
      <c r="O64" s="6"/>
      <c r="P64" s="7"/>
      <c r="Q64" s="3" t="str">
        <f t="shared" si="11"/>
        <v/>
      </c>
      <c r="R64" s="9" t="str">
        <f t="shared" si="12"/>
        <v/>
      </c>
      <c r="S64" s="4"/>
      <c r="T64" s="18"/>
      <c r="U64" s="18"/>
      <c r="V64" s="18"/>
      <c r="W64" s="67">
        <f t="shared" si="13"/>
        <v>1</v>
      </c>
    </row>
    <row r="65" spans="3:23" ht="36">
      <c r="C65" s="51" t="s">
        <v>179</v>
      </c>
      <c r="D65" s="8">
        <v>1</v>
      </c>
      <c r="E65" s="8" t="s">
        <v>55</v>
      </c>
      <c r="F65" s="52" t="s">
        <v>167</v>
      </c>
      <c r="G65" s="8"/>
      <c r="H65" s="52" t="s">
        <v>180</v>
      </c>
      <c r="I65" s="53" t="s">
        <v>181</v>
      </c>
      <c r="J65" s="46"/>
      <c r="K65" s="48"/>
      <c r="L65" s="48"/>
      <c r="M65" s="48"/>
      <c r="N65" s="21"/>
      <c r="O65" s="6"/>
      <c r="P65" s="7"/>
      <c r="Q65" s="3" t="str">
        <f t="shared" si="11"/>
        <v/>
      </c>
      <c r="R65" s="9" t="str">
        <f t="shared" si="12"/>
        <v/>
      </c>
      <c r="S65" s="4"/>
      <c r="T65" s="18"/>
      <c r="U65" s="18"/>
      <c r="V65" s="18"/>
      <c r="W65" s="67">
        <f t="shared" si="13"/>
        <v>1</v>
      </c>
    </row>
    <row r="66" spans="3:23" ht="60">
      <c r="C66" s="51" t="s">
        <v>182</v>
      </c>
      <c r="D66" s="8">
        <v>1</v>
      </c>
      <c r="E66" s="8" t="s">
        <v>172</v>
      </c>
      <c r="F66" s="52" t="s">
        <v>167</v>
      </c>
      <c r="G66" s="8" t="s">
        <v>173</v>
      </c>
      <c r="H66" s="52" t="s">
        <v>180</v>
      </c>
      <c r="I66" s="53" t="s">
        <v>183</v>
      </c>
      <c r="J66" s="46"/>
      <c r="K66" s="48" t="s">
        <v>184</v>
      </c>
      <c r="L66" s="48"/>
      <c r="M66" s="48"/>
      <c r="N66" s="21"/>
      <c r="O66" s="6"/>
      <c r="P66" s="7"/>
      <c r="Q66" s="3" t="str">
        <f t="shared" si="11"/>
        <v/>
      </c>
      <c r="R66" s="9" t="str">
        <f t="shared" si="12"/>
        <v/>
      </c>
      <c r="S66" s="4"/>
      <c r="T66" s="18"/>
      <c r="U66" s="18"/>
      <c r="V66" s="18"/>
      <c r="W66" s="67">
        <f t="shared" si="13"/>
        <v>1</v>
      </c>
    </row>
    <row r="67" spans="3:23" ht="24">
      <c r="C67" s="51" t="s">
        <v>185</v>
      </c>
      <c r="D67" s="8">
        <v>1</v>
      </c>
      <c r="E67" s="8" t="s">
        <v>55</v>
      </c>
      <c r="F67" s="52" t="s">
        <v>167</v>
      </c>
      <c r="G67" s="8"/>
      <c r="H67" s="52" t="s">
        <v>177</v>
      </c>
      <c r="I67" s="53" t="s">
        <v>186</v>
      </c>
      <c r="J67" s="46"/>
      <c r="K67" s="48"/>
      <c r="L67" s="48"/>
      <c r="M67" s="48"/>
      <c r="N67" s="21"/>
      <c r="O67" s="6"/>
      <c r="P67" s="7"/>
      <c r="Q67" s="3" t="str">
        <f t="shared" si="11"/>
        <v/>
      </c>
      <c r="R67" s="9" t="str">
        <f t="shared" si="12"/>
        <v/>
      </c>
      <c r="S67" s="4"/>
      <c r="T67" s="18"/>
      <c r="U67" s="18"/>
      <c r="V67" s="18"/>
      <c r="W67" s="67">
        <f t="shared" si="13"/>
        <v>1</v>
      </c>
    </row>
    <row r="68" spans="3:23" ht="96">
      <c r="C68" s="51" t="s">
        <v>187</v>
      </c>
      <c r="D68" s="8">
        <v>1</v>
      </c>
      <c r="E68" s="8" t="s">
        <v>172</v>
      </c>
      <c r="F68" s="52" t="s">
        <v>167</v>
      </c>
      <c r="G68" s="8" t="s">
        <v>173</v>
      </c>
      <c r="H68" s="52" t="s">
        <v>188</v>
      </c>
      <c r="I68" s="53" t="s">
        <v>189</v>
      </c>
      <c r="J68" s="46"/>
      <c r="K68" s="48" t="s">
        <v>190</v>
      </c>
      <c r="L68" s="48"/>
      <c r="M68" s="48"/>
      <c r="N68" s="21"/>
      <c r="O68" s="6"/>
      <c r="P68" s="7"/>
      <c r="Q68" s="3" t="str">
        <f t="shared" si="11"/>
        <v/>
      </c>
      <c r="R68" s="9" t="str">
        <f t="shared" si="12"/>
        <v/>
      </c>
      <c r="S68" s="4"/>
      <c r="T68" s="18"/>
      <c r="U68" s="18"/>
      <c r="V68" s="18"/>
      <c r="W68" s="67">
        <f t="shared" si="13"/>
        <v>1</v>
      </c>
    </row>
    <row r="69" spans="3:23" ht="36">
      <c r="C69" s="51" t="s">
        <v>191</v>
      </c>
      <c r="D69" s="8">
        <v>1</v>
      </c>
      <c r="E69" s="8" t="s">
        <v>172</v>
      </c>
      <c r="F69" s="52" t="s">
        <v>167</v>
      </c>
      <c r="G69" s="8" t="s">
        <v>52</v>
      </c>
      <c r="H69" s="52" t="s">
        <v>192</v>
      </c>
      <c r="I69" s="53" t="s">
        <v>193</v>
      </c>
      <c r="J69" s="46"/>
      <c r="K69" s="48" t="s">
        <v>194</v>
      </c>
      <c r="L69" s="48"/>
      <c r="M69" s="48"/>
      <c r="N69" s="21"/>
      <c r="O69" s="6"/>
      <c r="P69" s="7"/>
      <c r="Q69" s="3" t="str">
        <f t="shared" si="11"/>
        <v/>
      </c>
      <c r="R69" s="9" t="str">
        <f t="shared" si="12"/>
        <v/>
      </c>
      <c r="S69" s="4"/>
      <c r="T69" s="18"/>
      <c r="U69" s="18"/>
      <c r="V69" s="18"/>
      <c r="W69" s="67">
        <f t="shared" si="13"/>
        <v>1</v>
      </c>
    </row>
    <row r="70" spans="3:23" ht="36">
      <c r="C70" s="51" t="s">
        <v>195</v>
      </c>
      <c r="D70" s="8">
        <v>1</v>
      </c>
      <c r="E70" s="8" t="s">
        <v>129</v>
      </c>
      <c r="F70" s="52" t="s">
        <v>167</v>
      </c>
      <c r="G70" s="8" t="s">
        <v>52</v>
      </c>
      <c r="H70" s="52" t="s">
        <v>196</v>
      </c>
      <c r="I70" s="53" t="s">
        <v>197</v>
      </c>
      <c r="J70" s="46"/>
      <c r="K70" s="48"/>
      <c r="L70" s="48"/>
      <c r="M70" s="48"/>
      <c r="N70" s="21"/>
      <c r="O70" s="6"/>
      <c r="P70" s="7"/>
      <c r="Q70" s="3" t="str">
        <f t="shared" si="11"/>
        <v/>
      </c>
      <c r="R70" s="9" t="str">
        <f t="shared" si="12"/>
        <v/>
      </c>
      <c r="S70" s="4"/>
      <c r="T70" s="18"/>
      <c r="U70" s="18"/>
      <c r="V70" s="18"/>
      <c r="W70" s="67">
        <f t="shared" si="13"/>
        <v>1</v>
      </c>
    </row>
    <row r="71" spans="3:23" ht="108">
      <c r="C71" s="51" t="s">
        <v>198</v>
      </c>
      <c r="D71" s="8">
        <v>1</v>
      </c>
      <c r="E71" s="8" t="s">
        <v>172</v>
      </c>
      <c r="F71" s="52" t="s">
        <v>62</v>
      </c>
      <c r="G71" s="8"/>
      <c r="H71" s="52" t="s">
        <v>199</v>
      </c>
      <c r="I71" s="53" t="s">
        <v>200</v>
      </c>
      <c r="J71" s="46"/>
      <c r="K71" s="48" t="s">
        <v>201</v>
      </c>
      <c r="L71" s="48"/>
      <c r="M71" s="48"/>
      <c r="N71" s="21"/>
      <c r="O71" s="6"/>
      <c r="P71" s="7"/>
      <c r="Q71" s="3" t="str">
        <f t="shared" si="11"/>
        <v/>
      </c>
      <c r="R71" s="9" t="str">
        <f t="shared" si="12"/>
        <v/>
      </c>
      <c r="S71" s="4"/>
      <c r="T71" s="18"/>
      <c r="U71" s="18"/>
      <c r="V71" s="18"/>
      <c r="W71" s="67">
        <f t="shared" si="13"/>
        <v>1</v>
      </c>
    </row>
    <row r="72" spans="3:23" ht="72">
      <c r="C72" s="51" t="s">
        <v>202</v>
      </c>
      <c r="D72" s="8">
        <v>1</v>
      </c>
      <c r="E72" s="8" t="s">
        <v>172</v>
      </c>
      <c r="F72" s="52" t="s">
        <v>62</v>
      </c>
      <c r="G72" s="8" t="s">
        <v>173</v>
      </c>
      <c r="H72" s="52" t="s">
        <v>203</v>
      </c>
      <c r="I72" s="53" t="s">
        <v>204</v>
      </c>
      <c r="J72" s="46"/>
      <c r="K72" s="48" t="s">
        <v>205</v>
      </c>
      <c r="L72" s="48"/>
      <c r="M72" s="48"/>
      <c r="N72" s="21"/>
      <c r="O72" s="6"/>
      <c r="P72" s="7"/>
      <c r="Q72" s="3" t="str">
        <f t="shared" si="11"/>
        <v/>
      </c>
      <c r="R72" s="9" t="str">
        <f t="shared" si="12"/>
        <v/>
      </c>
      <c r="S72" s="4"/>
      <c r="T72" s="18"/>
      <c r="U72" s="18"/>
      <c r="V72" s="18"/>
      <c r="W72" s="67">
        <f t="shared" si="13"/>
        <v>1</v>
      </c>
    </row>
    <row r="73" spans="3:23" ht="48">
      <c r="C73" s="51" t="s">
        <v>206</v>
      </c>
      <c r="D73" s="8">
        <v>1</v>
      </c>
      <c r="E73" s="8" t="s">
        <v>55</v>
      </c>
      <c r="F73" s="52" t="s">
        <v>62</v>
      </c>
      <c r="G73" s="8" t="s">
        <v>173</v>
      </c>
      <c r="H73" s="52" t="s">
        <v>207</v>
      </c>
      <c r="I73" s="53" t="s">
        <v>208</v>
      </c>
      <c r="J73" s="46"/>
      <c r="K73" s="48" t="s">
        <v>209</v>
      </c>
      <c r="L73" s="48"/>
      <c r="M73" s="48"/>
      <c r="N73" s="21"/>
      <c r="O73" s="6"/>
      <c r="P73" s="7"/>
      <c r="Q73" s="3" t="str">
        <f t="shared" si="11"/>
        <v/>
      </c>
      <c r="R73" s="9" t="str">
        <f t="shared" si="12"/>
        <v/>
      </c>
      <c r="S73" s="4"/>
      <c r="T73" s="18"/>
      <c r="U73" s="18"/>
      <c r="V73" s="18"/>
      <c r="W73" s="67">
        <f t="shared" si="13"/>
        <v>1</v>
      </c>
    </row>
    <row r="74" spans="3:23" ht="168">
      <c r="C74" s="51" t="s">
        <v>210</v>
      </c>
      <c r="D74" s="8">
        <v>1</v>
      </c>
      <c r="E74" s="8" t="s">
        <v>55</v>
      </c>
      <c r="F74" s="52" t="s">
        <v>62</v>
      </c>
      <c r="G74" s="8" t="s">
        <v>173</v>
      </c>
      <c r="H74" s="52" t="s">
        <v>211</v>
      </c>
      <c r="I74" s="53" t="s">
        <v>212</v>
      </c>
      <c r="J74" s="46"/>
      <c r="K74" s="48" t="s">
        <v>213</v>
      </c>
      <c r="L74" s="48"/>
      <c r="M74" s="48"/>
      <c r="N74" s="21"/>
      <c r="O74" s="6"/>
      <c r="P74" s="7"/>
      <c r="Q74" s="3" t="str">
        <f t="shared" si="11"/>
        <v/>
      </c>
      <c r="R74" s="9" t="str">
        <f t="shared" si="12"/>
        <v/>
      </c>
      <c r="S74" s="4"/>
      <c r="T74" s="18"/>
      <c r="U74" s="18"/>
      <c r="V74" s="18"/>
      <c r="W74" s="67">
        <f t="shared" si="13"/>
        <v>1</v>
      </c>
    </row>
    <row r="75" spans="3:23" ht="96">
      <c r="C75" s="51" t="s">
        <v>214</v>
      </c>
      <c r="D75" s="8">
        <v>1</v>
      </c>
      <c r="E75" s="8" t="s">
        <v>55</v>
      </c>
      <c r="F75" s="52" t="s">
        <v>62</v>
      </c>
      <c r="G75" s="8"/>
      <c r="H75" s="52" t="s">
        <v>215</v>
      </c>
      <c r="I75" s="53" t="s">
        <v>216</v>
      </c>
      <c r="J75" s="46"/>
      <c r="K75" s="48" t="s">
        <v>217</v>
      </c>
      <c r="L75" s="48"/>
      <c r="M75" s="48"/>
      <c r="N75" s="21"/>
      <c r="O75" s="6"/>
      <c r="P75" s="7"/>
      <c r="Q75" s="3" t="str">
        <f t="shared" si="11"/>
        <v/>
      </c>
      <c r="R75" s="9" t="str">
        <f t="shared" si="12"/>
        <v/>
      </c>
      <c r="S75" s="4"/>
      <c r="T75" s="18"/>
      <c r="U75" s="18"/>
      <c r="V75" s="18"/>
      <c r="W75" s="67">
        <f t="shared" si="13"/>
        <v>1</v>
      </c>
    </row>
    <row r="76" spans="3:23" ht="36">
      <c r="C76" s="51" t="s">
        <v>218</v>
      </c>
      <c r="D76" s="8">
        <v>1</v>
      </c>
      <c r="E76" s="8" t="s">
        <v>172</v>
      </c>
      <c r="F76" s="52" t="s">
        <v>62</v>
      </c>
      <c r="G76" s="8" t="s">
        <v>173</v>
      </c>
      <c r="H76" s="52" t="s">
        <v>215</v>
      </c>
      <c r="I76" s="53" t="s">
        <v>219</v>
      </c>
      <c r="J76" s="46"/>
      <c r="K76" s="48"/>
      <c r="L76" s="48"/>
      <c r="M76" s="48"/>
      <c r="N76" s="21"/>
      <c r="O76" s="6"/>
      <c r="P76" s="7"/>
      <c r="Q76" s="3" t="str">
        <f t="shared" si="11"/>
        <v/>
      </c>
      <c r="R76" s="9" t="str">
        <f t="shared" si="12"/>
        <v/>
      </c>
      <c r="S76" s="4"/>
      <c r="T76" s="18"/>
      <c r="U76" s="18"/>
      <c r="V76" s="18"/>
      <c r="W76" s="67">
        <f t="shared" si="13"/>
        <v>1</v>
      </c>
    </row>
    <row r="77" spans="3:23" ht="36">
      <c r="C77" s="51" t="s">
        <v>220</v>
      </c>
      <c r="D77" s="8">
        <v>1</v>
      </c>
      <c r="E77" s="8" t="s">
        <v>172</v>
      </c>
      <c r="F77" s="52" t="s">
        <v>62</v>
      </c>
      <c r="G77" s="8"/>
      <c r="H77" s="52" t="s">
        <v>215</v>
      </c>
      <c r="I77" s="53" t="s">
        <v>221</v>
      </c>
      <c r="J77" s="46"/>
      <c r="K77" s="48"/>
      <c r="L77" s="48"/>
      <c r="M77" s="48"/>
      <c r="N77" s="21"/>
      <c r="O77" s="6"/>
      <c r="P77" s="7"/>
      <c r="Q77" s="3" t="str">
        <f t="shared" si="11"/>
        <v/>
      </c>
      <c r="R77" s="9" t="str">
        <f t="shared" si="12"/>
        <v/>
      </c>
      <c r="S77" s="4"/>
      <c r="T77" s="18"/>
      <c r="U77" s="18"/>
      <c r="V77" s="18"/>
      <c r="W77" s="67">
        <f t="shared" si="13"/>
        <v>1</v>
      </c>
    </row>
    <row r="78" spans="3:23" ht="36">
      <c r="C78" s="51" t="s">
        <v>222</v>
      </c>
      <c r="D78" s="8">
        <v>1</v>
      </c>
      <c r="E78" s="8" t="s">
        <v>172</v>
      </c>
      <c r="F78" s="52" t="s">
        <v>62</v>
      </c>
      <c r="G78" s="8" t="s">
        <v>52</v>
      </c>
      <c r="H78" s="52" t="s">
        <v>223</v>
      </c>
      <c r="I78" s="53" t="s">
        <v>224</v>
      </c>
      <c r="J78" s="46"/>
      <c r="K78" s="48" t="s">
        <v>194</v>
      </c>
      <c r="L78" s="48"/>
      <c r="M78" s="48"/>
      <c r="N78" s="21"/>
      <c r="O78" s="6"/>
      <c r="P78" s="7"/>
      <c r="Q78" s="3" t="str">
        <f t="shared" si="11"/>
        <v/>
      </c>
      <c r="R78" s="9" t="str">
        <f t="shared" si="12"/>
        <v/>
      </c>
      <c r="S78" s="4"/>
      <c r="T78" s="18"/>
      <c r="U78" s="18"/>
      <c r="V78" s="18"/>
      <c r="W78" s="67">
        <f t="shared" si="13"/>
        <v>1</v>
      </c>
    </row>
    <row r="79" spans="3:23" ht="36">
      <c r="C79" s="51" t="s">
        <v>225</v>
      </c>
      <c r="D79" s="8">
        <v>1</v>
      </c>
      <c r="E79" s="8" t="s">
        <v>172</v>
      </c>
      <c r="F79" s="52" t="s">
        <v>62</v>
      </c>
      <c r="G79" s="8" t="s">
        <v>52</v>
      </c>
      <c r="H79" s="52" t="s">
        <v>226</v>
      </c>
      <c r="I79" s="53" t="s">
        <v>227</v>
      </c>
      <c r="J79" s="46"/>
      <c r="K79" s="48"/>
      <c r="L79" s="48"/>
      <c r="M79" s="48"/>
      <c r="N79" s="21"/>
      <c r="O79" s="6"/>
      <c r="P79" s="7"/>
      <c r="Q79" s="3" t="str">
        <f t="shared" si="11"/>
        <v/>
      </c>
      <c r="R79" s="9" t="str">
        <f t="shared" si="12"/>
        <v/>
      </c>
      <c r="S79" s="4"/>
      <c r="T79" s="18"/>
      <c r="U79" s="18"/>
      <c r="V79" s="18"/>
      <c r="W79" s="67">
        <f t="shared" si="13"/>
        <v>1</v>
      </c>
    </row>
    <row r="80" spans="3:23" ht="13.5" customHeight="1">
      <c r="C80" s="22"/>
      <c r="I80" s="35"/>
      <c r="J80" s="45"/>
      <c r="K80" s="49"/>
      <c r="L80" s="49"/>
      <c r="M80" s="49"/>
      <c r="N80" s="45"/>
      <c r="O80" s="15"/>
      <c r="P80" s="15"/>
      <c r="Q80" s="15"/>
      <c r="R80" s="54" t="str">
        <f>IF(SUM(R62:R79)=0,"-",IFERROR(SUM(R62:R79),""))</f>
        <v>-</v>
      </c>
      <c r="S80" s="4"/>
      <c r="T80" s="1"/>
      <c r="U80" s="1"/>
      <c r="V80" s="1"/>
      <c r="W80" s="1"/>
    </row>
    <row r="81" spans="3:23" ht="13.5" customHeight="1">
      <c r="C81" s="22"/>
      <c r="I81" s="35"/>
      <c r="J81" s="45"/>
      <c r="K81" s="49"/>
      <c r="L81" s="49"/>
      <c r="M81" s="49"/>
      <c r="N81" s="45"/>
      <c r="O81" s="72" t="str">
        <f>IF(O62="N/A",IF(O63="N/A",IF(O64="N/A",IF(O65="N/A",IF(O66="N/A",IF(O67="N/A",IF(O68="N/A",IF(O69="N/A",IF(O70="N/A",IF(O71="N/A",IF(O72="N/A",IF(O73="N/A",IF(O74="N/A",IF(O75="N/A",IF(O76="N/A",IF(O77="N/A",IF(O78="N/A",IF(O79="N/A","N/A","-"),"-"),"-"),"-"),"-"),"-"),"-"),"-"),"-"),"-"),"-"),"-"),"-"),"-"),"-"),"-"),"-"),"-")</f>
        <v>-</v>
      </c>
      <c r="P81" s="71" t="str">
        <f>IF(O81="N/A","N/A",$R81)</f>
        <v>-</v>
      </c>
      <c r="Q81" s="54"/>
      <c r="R81" s="55" t="str">
        <f>IF(R80="-","-",IFERROR(($P62*W62+$P63*W63+$P64*W64+$P65*W65+$P66*W66+$P67*W67+$P68*W68+$P69*W69+$P70*W70+$P71*W71+$P72*W72+$P73*W73+$P74*W74+$P75*W75+$P76*W76+$P77*W77+$P78*W78+$P79*W79)/(SUM(W62:W79)),""))</f>
        <v>-</v>
      </c>
      <c r="S81" s="4"/>
      <c r="T81" s="1"/>
      <c r="U81" s="1"/>
      <c r="V81" s="1"/>
      <c r="W81" s="1"/>
    </row>
    <row r="82" spans="3:23" ht="5.25" customHeight="1">
      <c r="C82" s="21"/>
      <c r="D82" s="21"/>
      <c r="E82" s="21"/>
      <c r="F82" s="21"/>
      <c r="G82" s="21"/>
      <c r="H82" s="21"/>
      <c r="I82" s="21"/>
      <c r="J82" s="21"/>
      <c r="K82" s="21"/>
      <c r="L82" s="21"/>
      <c r="M82" s="21"/>
      <c r="N82" s="21"/>
      <c r="O82" s="21"/>
      <c r="P82" s="21"/>
      <c r="Q82" s="21"/>
      <c r="R82" s="21"/>
      <c r="S82" s="21"/>
    </row>
    <row r="83" spans="3:23" ht="13.5" customHeight="1">
      <c r="C83" s="23" t="s">
        <v>31</v>
      </c>
      <c r="D83" s="23" t="s">
        <v>32</v>
      </c>
      <c r="E83" s="23" t="s">
        <v>33</v>
      </c>
      <c r="F83" s="41" t="s">
        <v>34</v>
      </c>
      <c r="G83" s="23" t="s">
        <v>35</v>
      </c>
      <c r="H83" s="41" t="s">
        <v>36</v>
      </c>
      <c r="I83" s="41" t="s">
        <v>37</v>
      </c>
      <c r="J83" s="21"/>
      <c r="K83" s="85" t="s">
        <v>38</v>
      </c>
      <c r="L83" s="86"/>
      <c r="M83" s="87"/>
      <c r="N83" s="4"/>
      <c r="O83" s="84" t="s">
        <v>39</v>
      </c>
      <c r="P83" s="84"/>
      <c r="Q83" s="84"/>
      <c r="R83" s="17"/>
      <c r="S83" s="17"/>
    </row>
    <row r="84" spans="3:23" ht="3" customHeight="1">
      <c r="C84" s="21"/>
      <c r="E84" s="21"/>
      <c r="F84" s="36"/>
      <c r="G84" s="21"/>
      <c r="H84" s="36"/>
      <c r="J84" s="21"/>
      <c r="K84" s="16"/>
      <c r="L84" s="16"/>
      <c r="M84" s="16"/>
      <c r="N84" s="18"/>
      <c r="O84" s="18"/>
      <c r="P84" s="18"/>
      <c r="Q84" s="18"/>
      <c r="R84" s="21"/>
      <c r="S84" s="21"/>
    </row>
    <row r="85" spans="3:23" ht="13.5" customHeight="1">
      <c r="C85" s="37"/>
      <c r="D85" s="8">
        <v>1</v>
      </c>
      <c r="E85" s="37"/>
      <c r="F85" s="17"/>
      <c r="G85" s="37"/>
      <c r="H85" s="17"/>
      <c r="I85" s="12" t="s">
        <v>228</v>
      </c>
      <c r="J85" s="17"/>
      <c r="K85" s="11" t="s">
        <v>41</v>
      </c>
      <c r="L85" s="11" t="s">
        <v>42</v>
      </c>
      <c r="M85" s="11" t="s">
        <v>43</v>
      </c>
      <c r="N85" s="4"/>
      <c r="O85" s="69" t="s">
        <v>44</v>
      </c>
      <c r="P85" s="69" t="s">
        <v>45</v>
      </c>
      <c r="Q85" s="69" t="s">
        <v>46</v>
      </c>
      <c r="R85" s="23" t="s">
        <v>47</v>
      </c>
      <c r="S85" s="17"/>
    </row>
    <row r="86" spans="3:23" ht="3" customHeight="1">
      <c r="C86" s="21"/>
      <c r="E86" s="21"/>
      <c r="F86" s="36"/>
      <c r="G86" s="21"/>
      <c r="H86" s="36"/>
      <c r="J86" s="21"/>
      <c r="N86" s="21"/>
      <c r="O86" s="21"/>
      <c r="P86" s="21"/>
      <c r="Q86" s="21"/>
      <c r="R86" s="21"/>
      <c r="S86" s="21"/>
    </row>
    <row r="87" spans="3:23">
      <c r="C87" s="37"/>
      <c r="D87" s="8">
        <v>1</v>
      </c>
      <c r="E87" s="37"/>
      <c r="F87" s="17"/>
      <c r="G87" s="37"/>
      <c r="H87" s="17"/>
      <c r="I87" s="40" t="s">
        <v>229</v>
      </c>
      <c r="J87" s="17"/>
      <c r="N87" s="21"/>
      <c r="O87" s="16"/>
      <c r="P87" s="16"/>
      <c r="Q87" s="16"/>
      <c r="R87" s="16"/>
      <c r="S87" s="16"/>
      <c r="T87" s="18"/>
      <c r="U87" s="18"/>
      <c r="V87" s="18"/>
      <c r="W87" s="69" t="s">
        <v>47</v>
      </c>
    </row>
    <row r="88" spans="3:23" ht="180">
      <c r="C88" s="51" t="s">
        <v>230</v>
      </c>
      <c r="D88" s="8">
        <v>1</v>
      </c>
      <c r="E88" s="8" t="s">
        <v>55</v>
      </c>
      <c r="F88" s="52" t="s">
        <v>62</v>
      </c>
      <c r="G88" s="8" t="s">
        <v>231</v>
      </c>
      <c r="H88" s="52" t="s">
        <v>232</v>
      </c>
      <c r="I88" s="53" t="s">
        <v>233</v>
      </c>
      <c r="J88" s="46"/>
      <c r="K88" s="48" t="s">
        <v>234</v>
      </c>
      <c r="L88" s="48"/>
      <c r="M88" s="48"/>
      <c r="N88" s="21"/>
      <c r="O88" s="6"/>
      <c r="P88" s="7"/>
      <c r="Q88" s="3" t="str">
        <f>IF($O88="N/A","",IF($P88="","",IF($P88&gt;=85%,"C","NC")))</f>
        <v/>
      </c>
      <c r="R88" s="9" t="str">
        <f>IF($O88="N/A","",IF($P88="","",$P88*$W88))</f>
        <v/>
      </c>
      <c r="S88" s="4"/>
      <c r="T88" s="18"/>
      <c r="U88" s="18"/>
      <c r="V88" s="18"/>
      <c r="W88" s="67">
        <f>IF(O88="N/A",0,D88)</f>
        <v>1</v>
      </c>
    </row>
    <row r="89" spans="3:23" ht="120">
      <c r="C89" s="51" t="s">
        <v>235</v>
      </c>
      <c r="D89" s="8">
        <v>1</v>
      </c>
      <c r="E89" s="8" t="s">
        <v>55</v>
      </c>
      <c r="F89" s="52" t="s">
        <v>167</v>
      </c>
      <c r="G89" s="8"/>
      <c r="H89" s="52" t="s">
        <v>236</v>
      </c>
      <c r="I89" s="53" t="s">
        <v>237</v>
      </c>
      <c r="J89" s="46"/>
      <c r="K89" s="48" t="s">
        <v>238</v>
      </c>
      <c r="L89" s="48"/>
      <c r="M89" s="48"/>
      <c r="N89" s="21"/>
      <c r="O89" s="6"/>
      <c r="P89" s="7"/>
      <c r="Q89" s="3" t="str">
        <f>IF($O89="N/A","",IF($P89="","",IF($P89&gt;=85%,"C","NC")))</f>
        <v/>
      </c>
      <c r="R89" s="9" t="str">
        <f>IF($O89="N/A","",IF($P89="","",$P89*$W89))</f>
        <v/>
      </c>
      <c r="S89" s="4"/>
      <c r="T89" s="18"/>
      <c r="U89" s="18"/>
      <c r="V89" s="18"/>
      <c r="W89" s="67">
        <f>IF(O89="N/A",0,D89)</f>
        <v>1</v>
      </c>
    </row>
    <row r="90" spans="3:23" ht="60">
      <c r="C90" s="51" t="s">
        <v>239</v>
      </c>
      <c r="D90" s="8">
        <v>1</v>
      </c>
      <c r="E90" s="8" t="s">
        <v>55</v>
      </c>
      <c r="F90" s="52" t="s">
        <v>95</v>
      </c>
      <c r="G90" s="8"/>
      <c r="H90" s="52" t="s">
        <v>240</v>
      </c>
      <c r="I90" s="53" t="s">
        <v>241</v>
      </c>
      <c r="J90" s="46"/>
      <c r="K90" s="48" t="s">
        <v>242</v>
      </c>
      <c r="L90" s="48"/>
      <c r="M90" s="48"/>
      <c r="N90" s="21"/>
      <c r="O90" s="6"/>
      <c r="P90" s="7"/>
      <c r="Q90" s="3" t="str">
        <f>IF($O90="N/A","",IF($P90="","",IF($P90&gt;=85%,"C","NC")))</f>
        <v/>
      </c>
      <c r="R90" s="9" t="str">
        <f>IF($O90="N/A","",IF($P90="","",$P90*$W90))</f>
        <v/>
      </c>
      <c r="S90" s="4"/>
      <c r="T90" s="18"/>
      <c r="U90" s="18"/>
      <c r="V90" s="18"/>
      <c r="W90" s="67">
        <f>IF(O90="N/A",0,D90)</f>
        <v>1</v>
      </c>
    </row>
    <row r="91" spans="3:23" ht="12.75" customHeight="1">
      <c r="C91" s="21"/>
      <c r="E91" s="21"/>
      <c r="F91" s="36"/>
      <c r="G91" s="21"/>
      <c r="H91" s="36"/>
      <c r="J91" s="21"/>
      <c r="N91" s="21"/>
      <c r="O91" s="15"/>
      <c r="P91" s="15"/>
      <c r="Q91" s="15"/>
      <c r="R91" s="54" t="str">
        <f>IF(SUM(R88:R90)=0,"-",IFERROR(SUM(R88:R90),""))</f>
        <v>-</v>
      </c>
      <c r="S91" s="4"/>
      <c r="T91" s="18"/>
      <c r="U91" s="18"/>
      <c r="V91" s="18"/>
      <c r="W91" s="18"/>
    </row>
    <row r="92" spans="3:23" ht="12.75" customHeight="1">
      <c r="C92" s="21"/>
      <c r="E92" s="21"/>
      <c r="F92" s="36"/>
      <c r="G92" s="21"/>
      <c r="H92" s="36"/>
      <c r="J92" s="21"/>
      <c r="N92" s="21"/>
      <c r="O92" s="72" t="str">
        <f>IF(O88="N/A",IF(O89="N/A",IF(O90="N/A","N/A","-"),"-"),"-")</f>
        <v>-</v>
      </c>
      <c r="P92" s="71" t="str">
        <f>IF(O92="N/A","N/A",$R92)</f>
        <v>-</v>
      </c>
      <c r="Q92" s="54"/>
      <c r="R92" s="55" t="str">
        <f>IF(R91="-","-",IFERROR(($P88*W88+$P89*W89+$P90*W90)/(SUM(W88:W90)),""))</f>
        <v>-</v>
      </c>
      <c r="S92" s="4"/>
      <c r="T92" s="18"/>
      <c r="U92" s="18"/>
      <c r="V92" s="18"/>
      <c r="W92" s="18"/>
    </row>
    <row r="93" spans="3:23" ht="3" customHeight="1">
      <c r="C93" s="21"/>
      <c r="E93" s="21"/>
      <c r="F93" s="36"/>
      <c r="G93" s="21"/>
      <c r="H93" s="36"/>
      <c r="J93" s="21"/>
      <c r="N93" s="21"/>
      <c r="O93" s="21"/>
      <c r="P93" s="21"/>
      <c r="Q93" s="21"/>
      <c r="R93" s="21"/>
      <c r="S93" s="21"/>
    </row>
    <row r="94" spans="3:23" s="10" customFormat="1" ht="13.5" customHeight="1">
      <c r="C94" s="37"/>
      <c r="D94" s="8">
        <v>1</v>
      </c>
      <c r="E94" s="37"/>
      <c r="F94" s="17"/>
      <c r="G94" s="37"/>
      <c r="H94" s="17"/>
      <c r="I94" s="40" t="s">
        <v>243</v>
      </c>
      <c r="J94" s="17"/>
      <c r="K94" s="50"/>
      <c r="L94" s="50"/>
      <c r="M94" s="50"/>
      <c r="O94" s="18"/>
      <c r="P94" s="18"/>
      <c r="Q94" s="18"/>
      <c r="R94" s="18"/>
      <c r="S94" s="4"/>
      <c r="T94" s="1"/>
      <c r="U94" s="1"/>
      <c r="V94" s="1"/>
      <c r="W94" s="69" t="s">
        <v>47</v>
      </c>
    </row>
    <row r="95" spans="3:23" ht="24">
      <c r="C95" s="51" t="s">
        <v>244</v>
      </c>
      <c r="D95" s="8">
        <v>1</v>
      </c>
      <c r="E95" s="8" t="s">
        <v>55</v>
      </c>
      <c r="F95" s="52" t="s">
        <v>62</v>
      </c>
      <c r="G95" s="8" t="s">
        <v>52</v>
      </c>
      <c r="H95" s="52" t="s">
        <v>245</v>
      </c>
      <c r="I95" s="53" t="s">
        <v>246</v>
      </c>
      <c r="J95" s="46"/>
      <c r="K95" s="48" t="s">
        <v>247</v>
      </c>
      <c r="L95" s="48"/>
      <c r="M95" s="48"/>
      <c r="N95" s="21"/>
      <c r="O95" s="6"/>
      <c r="P95" s="7"/>
      <c r="Q95" s="3" t="str">
        <f t="shared" ref="Q95:Q101" si="14">IF($O95="N/A","",IF($P95="","",IF($P95&gt;=85%,"C","NC")))</f>
        <v/>
      </c>
      <c r="R95" s="9" t="str">
        <f t="shared" ref="R95:R101" si="15">IF($O95="N/A","",IF($P95="","",$P95*$W95))</f>
        <v/>
      </c>
      <c r="S95" s="4"/>
      <c r="T95" s="18"/>
      <c r="U95" s="18"/>
      <c r="V95" s="18"/>
      <c r="W95" s="67">
        <f t="shared" ref="W95:W101" si="16">IF(O95="N/A",0,D95)</f>
        <v>1</v>
      </c>
    </row>
    <row r="96" spans="3:23" ht="180">
      <c r="C96" s="51" t="s">
        <v>248</v>
      </c>
      <c r="D96" s="8">
        <v>1</v>
      </c>
      <c r="E96" s="8" t="s">
        <v>50</v>
      </c>
      <c r="F96" s="52" t="s">
        <v>95</v>
      </c>
      <c r="G96" s="8"/>
      <c r="H96" s="52" t="s">
        <v>249</v>
      </c>
      <c r="I96" s="53" t="s">
        <v>250</v>
      </c>
      <c r="J96" s="46"/>
      <c r="K96" s="48" t="s">
        <v>251</v>
      </c>
      <c r="L96" s="48"/>
      <c r="M96" s="48"/>
      <c r="N96" s="21"/>
      <c r="O96" s="6"/>
      <c r="P96" s="7"/>
      <c r="Q96" s="3" t="str">
        <f t="shared" si="14"/>
        <v/>
      </c>
      <c r="R96" s="9" t="str">
        <f t="shared" si="15"/>
        <v/>
      </c>
      <c r="S96" s="4"/>
      <c r="T96" s="18"/>
      <c r="U96" s="18"/>
      <c r="V96" s="18"/>
      <c r="W96" s="67">
        <f t="shared" si="16"/>
        <v>1</v>
      </c>
    </row>
    <row r="97" spans="3:23" ht="96">
      <c r="C97" s="51" t="s">
        <v>252</v>
      </c>
      <c r="D97" s="8">
        <v>1</v>
      </c>
      <c r="E97" s="8" t="s">
        <v>55</v>
      </c>
      <c r="F97" s="52" t="s">
        <v>62</v>
      </c>
      <c r="G97" s="8" t="s">
        <v>52</v>
      </c>
      <c r="H97" s="52" t="s">
        <v>253</v>
      </c>
      <c r="I97" s="53" t="s">
        <v>254</v>
      </c>
      <c r="J97" s="46"/>
      <c r="K97" s="48" t="s">
        <v>255</v>
      </c>
      <c r="L97" s="48"/>
      <c r="M97" s="48"/>
      <c r="N97" s="21"/>
      <c r="O97" s="6"/>
      <c r="P97" s="7"/>
      <c r="Q97" s="3" t="str">
        <f t="shared" si="14"/>
        <v/>
      </c>
      <c r="R97" s="9" t="str">
        <f t="shared" si="15"/>
        <v/>
      </c>
      <c r="S97" s="4"/>
      <c r="T97" s="18"/>
      <c r="U97" s="18"/>
      <c r="V97" s="18"/>
      <c r="W97" s="67">
        <f t="shared" si="16"/>
        <v>1</v>
      </c>
    </row>
    <row r="98" spans="3:23" ht="24">
      <c r="C98" s="51" t="s">
        <v>256</v>
      </c>
      <c r="D98" s="8">
        <v>1</v>
      </c>
      <c r="E98" s="8" t="s">
        <v>55</v>
      </c>
      <c r="F98" s="52" t="s">
        <v>62</v>
      </c>
      <c r="G98" s="8" t="s">
        <v>52</v>
      </c>
      <c r="H98" s="52" t="s">
        <v>257</v>
      </c>
      <c r="I98" s="53" t="s">
        <v>258</v>
      </c>
      <c r="J98" s="46"/>
      <c r="K98" s="48"/>
      <c r="L98" s="48"/>
      <c r="M98" s="48"/>
      <c r="N98" s="21"/>
      <c r="O98" s="6"/>
      <c r="P98" s="7"/>
      <c r="Q98" s="3" t="str">
        <f t="shared" si="14"/>
        <v/>
      </c>
      <c r="R98" s="9" t="str">
        <f t="shared" si="15"/>
        <v/>
      </c>
      <c r="S98" s="4"/>
      <c r="T98" s="18"/>
      <c r="U98" s="18"/>
      <c r="V98" s="18"/>
      <c r="W98" s="67">
        <f t="shared" si="16"/>
        <v>1</v>
      </c>
    </row>
    <row r="99" spans="3:23" ht="72">
      <c r="C99" s="51" t="s">
        <v>259</v>
      </c>
      <c r="D99" s="8">
        <v>1</v>
      </c>
      <c r="E99" s="8" t="s">
        <v>55</v>
      </c>
      <c r="F99" s="52" t="s">
        <v>62</v>
      </c>
      <c r="G99" s="8" t="s">
        <v>260</v>
      </c>
      <c r="H99" s="52" t="s">
        <v>261</v>
      </c>
      <c r="I99" s="53" t="s">
        <v>262</v>
      </c>
      <c r="J99" s="46"/>
      <c r="K99" s="48" t="s">
        <v>263</v>
      </c>
      <c r="L99" s="48"/>
      <c r="M99" s="48"/>
      <c r="N99" s="21"/>
      <c r="O99" s="6"/>
      <c r="P99" s="7"/>
      <c r="Q99" s="3" t="str">
        <f t="shared" si="14"/>
        <v/>
      </c>
      <c r="R99" s="9" t="str">
        <f t="shared" si="15"/>
        <v/>
      </c>
      <c r="S99" s="4"/>
      <c r="T99" s="18"/>
      <c r="U99" s="18"/>
      <c r="V99" s="18"/>
      <c r="W99" s="67">
        <f t="shared" si="16"/>
        <v>1</v>
      </c>
    </row>
    <row r="100" spans="3:23" ht="36">
      <c r="C100" s="51" t="s">
        <v>264</v>
      </c>
      <c r="D100" s="8">
        <v>1</v>
      </c>
      <c r="E100" s="8" t="s">
        <v>55</v>
      </c>
      <c r="F100" s="52" t="s">
        <v>265</v>
      </c>
      <c r="G100" s="8" t="s">
        <v>266</v>
      </c>
      <c r="H100" s="52" t="s">
        <v>267</v>
      </c>
      <c r="I100" s="53" t="s">
        <v>268</v>
      </c>
      <c r="J100" s="46"/>
      <c r="K100" s="48"/>
      <c r="L100" s="48"/>
      <c r="M100" s="48"/>
      <c r="N100" s="21"/>
      <c r="O100" s="6"/>
      <c r="P100" s="7"/>
      <c r="Q100" s="3" t="str">
        <f t="shared" si="14"/>
        <v/>
      </c>
      <c r="R100" s="9" t="str">
        <f t="shared" si="15"/>
        <v/>
      </c>
      <c r="S100" s="4"/>
      <c r="T100" s="18"/>
      <c r="U100" s="18"/>
      <c r="V100" s="18"/>
      <c r="W100" s="67">
        <f t="shared" si="16"/>
        <v>1</v>
      </c>
    </row>
    <row r="101" spans="3:23" ht="36">
      <c r="C101" s="51" t="s">
        <v>269</v>
      </c>
      <c r="D101" s="8">
        <v>1</v>
      </c>
      <c r="E101" s="8" t="s">
        <v>55</v>
      </c>
      <c r="F101" s="52" t="s">
        <v>270</v>
      </c>
      <c r="G101" s="8" t="s">
        <v>266</v>
      </c>
      <c r="H101" s="52" t="s">
        <v>271</v>
      </c>
      <c r="I101" s="53" t="s">
        <v>272</v>
      </c>
      <c r="J101" s="46"/>
      <c r="K101" s="48"/>
      <c r="L101" s="48"/>
      <c r="M101" s="48"/>
      <c r="N101" s="21"/>
      <c r="O101" s="6"/>
      <c r="P101" s="7"/>
      <c r="Q101" s="3" t="str">
        <f t="shared" si="14"/>
        <v/>
      </c>
      <c r="R101" s="9" t="str">
        <f t="shared" si="15"/>
        <v/>
      </c>
      <c r="S101" s="4"/>
      <c r="T101" s="18"/>
      <c r="U101" s="18"/>
      <c r="V101" s="18"/>
      <c r="W101" s="67">
        <f t="shared" si="16"/>
        <v>1</v>
      </c>
    </row>
    <row r="102" spans="3:23" ht="12" customHeight="1">
      <c r="C102" s="21"/>
      <c r="E102" s="21"/>
      <c r="F102" s="36"/>
      <c r="G102" s="21"/>
      <c r="H102" s="36"/>
      <c r="J102" s="21"/>
      <c r="N102" s="21"/>
      <c r="O102" s="15"/>
      <c r="P102" s="15"/>
      <c r="Q102" s="15"/>
      <c r="R102" s="54" t="str">
        <f>IF(SUM(R95:R101)=0,"-",IFERROR(SUM(R95:R101),""))</f>
        <v>-</v>
      </c>
      <c r="S102" s="4"/>
      <c r="T102" s="18"/>
      <c r="U102" s="18"/>
      <c r="V102" s="18"/>
      <c r="W102" s="18"/>
    </row>
    <row r="103" spans="3:23" ht="12" customHeight="1">
      <c r="C103" s="21"/>
      <c r="E103" s="21"/>
      <c r="F103" s="36"/>
      <c r="G103" s="21"/>
      <c r="H103" s="36"/>
      <c r="J103" s="21"/>
      <c r="N103" s="21"/>
      <c r="O103" s="72" t="str">
        <f>IF(O95="N/A",IF(O96="N/A",IF(O97="N/A",IF(O98="N/A",IF(O99="N/A",IF(O100="N/A",IF(O101="N/A","N/A","-"),"-"),"-"),"-"),"-"),"-"),"-")</f>
        <v>-</v>
      </c>
      <c r="P103" s="71" t="str">
        <f>IF(O103="N/A","N/A",$R103)</f>
        <v>-</v>
      </c>
      <c r="Q103" s="54"/>
      <c r="R103" s="55" t="str">
        <f>IF(R102="-","-",IFERROR(($P95*W95+$P96*W96+$P97*W97+$P98*W98+$P99*W99+$P100*W100+$P101*W101)/(SUM(W95:W101)),""))</f>
        <v>-</v>
      </c>
      <c r="S103" s="4"/>
      <c r="T103" s="18"/>
      <c r="U103" s="18"/>
      <c r="V103" s="18"/>
      <c r="W103" s="18"/>
    </row>
    <row r="104" spans="3:23" ht="3.75" customHeight="1">
      <c r="C104" s="21"/>
      <c r="E104" s="21"/>
      <c r="F104" s="36"/>
      <c r="G104" s="21"/>
      <c r="H104" s="36"/>
      <c r="J104" s="21"/>
      <c r="N104" s="21"/>
      <c r="O104" s="54"/>
      <c r="P104" s="15"/>
      <c r="Q104" s="54"/>
      <c r="R104" s="55"/>
      <c r="S104" s="4"/>
      <c r="T104" s="18"/>
      <c r="U104" s="18"/>
      <c r="V104" s="18"/>
      <c r="W104" s="18"/>
    </row>
    <row r="105" spans="3:23" ht="13.5" customHeight="1">
      <c r="C105" s="23" t="s">
        <v>31</v>
      </c>
      <c r="D105" s="23" t="s">
        <v>32</v>
      </c>
      <c r="E105" s="23" t="s">
        <v>33</v>
      </c>
      <c r="F105" s="41" t="s">
        <v>34</v>
      </c>
      <c r="G105" s="23" t="s">
        <v>35</v>
      </c>
      <c r="H105" s="41" t="s">
        <v>36</v>
      </c>
      <c r="I105" s="41" t="s">
        <v>37</v>
      </c>
      <c r="J105" s="21"/>
      <c r="K105" s="85" t="s">
        <v>38</v>
      </c>
      <c r="L105" s="86"/>
      <c r="M105" s="87"/>
      <c r="N105" s="4"/>
      <c r="O105" s="84" t="s">
        <v>39</v>
      </c>
      <c r="P105" s="84"/>
      <c r="Q105" s="84"/>
      <c r="R105" s="17"/>
      <c r="S105" s="17"/>
    </row>
    <row r="106" spans="3:23" ht="3" customHeight="1">
      <c r="C106" s="21"/>
      <c r="E106" s="21"/>
      <c r="F106" s="36"/>
      <c r="G106" s="21"/>
      <c r="H106" s="36"/>
      <c r="J106" s="21"/>
      <c r="K106" s="16"/>
      <c r="L106" s="16"/>
      <c r="M106" s="16"/>
      <c r="N106" s="18"/>
      <c r="O106" s="18"/>
      <c r="P106" s="18"/>
      <c r="Q106" s="18"/>
      <c r="R106" s="21"/>
      <c r="S106" s="21"/>
    </row>
    <row r="107" spans="3:23" ht="13.5" customHeight="1">
      <c r="C107" s="37"/>
      <c r="D107" s="8">
        <v>1</v>
      </c>
      <c r="E107" s="37"/>
      <c r="F107" s="17"/>
      <c r="G107" s="37"/>
      <c r="H107" s="17"/>
      <c r="I107" s="12" t="s">
        <v>273</v>
      </c>
      <c r="J107" s="17"/>
      <c r="K107" s="11" t="s">
        <v>41</v>
      </c>
      <c r="L107" s="11" t="s">
        <v>42</v>
      </c>
      <c r="M107" s="11" t="s">
        <v>43</v>
      </c>
      <c r="N107" s="4"/>
      <c r="O107" s="69" t="s">
        <v>44</v>
      </c>
      <c r="P107" s="69" t="s">
        <v>45</v>
      </c>
      <c r="Q107" s="69" t="s">
        <v>46</v>
      </c>
      <c r="R107" s="23" t="s">
        <v>47</v>
      </c>
      <c r="S107" s="17"/>
    </row>
    <row r="108" spans="3:23" ht="3" customHeight="1">
      <c r="C108" s="21"/>
      <c r="E108" s="21"/>
      <c r="F108" s="36"/>
      <c r="G108" s="21"/>
      <c r="H108" s="36"/>
      <c r="J108" s="21"/>
      <c r="N108" s="21"/>
      <c r="O108" s="21"/>
      <c r="P108" s="21"/>
      <c r="Q108" s="21"/>
      <c r="R108" s="21"/>
      <c r="S108" s="21"/>
    </row>
    <row r="109" spans="3:23" ht="13.5" customHeight="1">
      <c r="C109" s="37"/>
      <c r="D109" s="8">
        <v>1</v>
      </c>
      <c r="E109" s="37"/>
      <c r="F109" s="17"/>
      <c r="G109" s="37"/>
      <c r="H109" s="17"/>
      <c r="I109" s="40" t="s">
        <v>274</v>
      </c>
      <c r="J109" s="17"/>
      <c r="N109" s="21"/>
      <c r="O109" s="18"/>
      <c r="P109" s="18"/>
      <c r="Q109" s="18"/>
      <c r="R109" s="21"/>
      <c r="S109" s="18"/>
      <c r="T109" s="18"/>
      <c r="U109" s="18"/>
      <c r="V109" s="18"/>
      <c r="W109" s="69" t="s">
        <v>47</v>
      </c>
    </row>
    <row r="110" spans="3:23" ht="24">
      <c r="C110" s="51" t="s">
        <v>275</v>
      </c>
      <c r="D110" s="8">
        <v>1</v>
      </c>
      <c r="E110" s="8" t="s">
        <v>55</v>
      </c>
      <c r="F110" s="52" t="s">
        <v>62</v>
      </c>
      <c r="G110" s="8"/>
      <c r="H110" s="52" t="s">
        <v>276</v>
      </c>
      <c r="I110" s="53" t="s">
        <v>277</v>
      </c>
      <c r="J110" s="46"/>
      <c r="K110" s="48" t="s">
        <v>278</v>
      </c>
      <c r="L110" s="48"/>
      <c r="M110" s="48"/>
      <c r="N110" s="21"/>
      <c r="O110" s="6"/>
      <c r="P110" s="7"/>
      <c r="Q110" s="3" t="str">
        <f>IF($O110="N/A","",IF($P110="","",IF($P110&gt;=85%,"C","NC")))</f>
        <v/>
      </c>
      <c r="R110" s="9" t="str">
        <f>IF($O110="N/A","",IF($P110="","",$P110*$W110))</f>
        <v/>
      </c>
      <c r="S110" s="4"/>
      <c r="T110" s="18"/>
      <c r="U110" s="18"/>
      <c r="V110" s="18"/>
      <c r="W110" s="67">
        <f>IF(O110="N/A",0,D110)</f>
        <v>1</v>
      </c>
    </row>
    <row r="111" spans="3:23" ht="24">
      <c r="C111" s="51" t="s">
        <v>279</v>
      </c>
      <c r="D111" s="8">
        <v>1</v>
      </c>
      <c r="E111" s="8" t="s">
        <v>55</v>
      </c>
      <c r="F111" s="52" t="s">
        <v>62</v>
      </c>
      <c r="G111" s="8"/>
      <c r="H111" s="52" t="s">
        <v>276</v>
      </c>
      <c r="I111" s="53" t="s">
        <v>280</v>
      </c>
      <c r="J111" s="46"/>
      <c r="K111" s="48" t="s">
        <v>281</v>
      </c>
      <c r="L111" s="48"/>
      <c r="M111" s="48"/>
      <c r="N111" s="21"/>
      <c r="O111" s="6"/>
      <c r="P111" s="7"/>
      <c r="Q111" s="3" t="str">
        <f>IF($O111="N/A","",IF($P111="","",IF($P111&gt;=85%,"C","NC")))</f>
        <v/>
      </c>
      <c r="R111" s="9" t="str">
        <f>IF($O111="N/A","",IF($P111="","",$P111*$W111))</f>
        <v/>
      </c>
      <c r="S111" s="4"/>
      <c r="T111" s="18"/>
      <c r="U111" s="18"/>
      <c r="V111" s="18"/>
      <c r="W111" s="67">
        <f>IF(O111="N/A",0,D111)</f>
        <v>1</v>
      </c>
    </row>
    <row r="112" spans="3:23" ht="156">
      <c r="C112" s="51" t="s">
        <v>279</v>
      </c>
      <c r="D112" s="8">
        <v>1</v>
      </c>
      <c r="E112" s="8" t="s">
        <v>50</v>
      </c>
      <c r="F112" s="52" t="s">
        <v>95</v>
      </c>
      <c r="G112" s="8"/>
      <c r="H112" s="52" t="s">
        <v>109</v>
      </c>
      <c r="I112" s="53" t="s">
        <v>282</v>
      </c>
      <c r="J112" s="46"/>
      <c r="K112" s="48" t="s">
        <v>283</v>
      </c>
      <c r="L112" s="48"/>
      <c r="M112" s="48"/>
      <c r="N112" s="21"/>
      <c r="O112" s="6"/>
      <c r="P112" s="7"/>
      <c r="Q112" s="3" t="str">
        <f>IF($O112="N/A","",IF($P112="","",IF($P112&gt;=85%,"C","NC")))</f>
        <v/>
      </c>
      <c r="R112" s="9" t="str">
        <f>IF($O112="N/A","",IF($P112="","",$P112*$W112))</f>
        <v/>
      </c>
      <c r="S112" s="4"/>
      <c r="T112" s="18"/>
      <c r="U112" s="18"/>
      <c r="V112" s="18"/>
      <c r="W112" s="67">
        <f>IF(O112="N/A",0,D112)</f>
        <v>1</v>
      </c>
    </row>
    <row r="113" spans="3:23" ht="11.25" customHeight="1">
      <c r="C113" s="21"/>
      <c r="E113" s="21"/>
      <c r="F113" s="36"/>
      <c r="G113" s="21"/>
      <c r="H113" s="36"/>
      <c r="J113" s="21"/>
      <c r="N113" s="21"/>
      <c r="O113" s="15"/>
      <c r="P113" s="15"/>
      <c r="Q113" s="15"/>
      <c r="R113" s="54" t="str">
        <f>IF(SUM(R110:R112)=0,"-",IFERROR(SUM(R110:R112),""))</f>
        <v>-</v>
      </c>
      <c r="S113" s="4"/>
      <c r="T113" s="18"/>
      <c r="U113" s="18"/>
      <c r="V113" s="18"/>
      <c r="W113" s="18"/>
    </row>
    <row r="114" spans="3:23" ht="11.25" customHeight="1">
      <c r="C114" s="37"/>
      <c r="D114" s="44"/>
      <c r="E114" s="37"/>
      <c r="F114" s="17"/>
      <c r="G114" s="37"/>
      <c r="H114" s="17"/>
      <c r="I114" s="17"/>
      <c r="J114" s="37"/>
      <c r="K114" s="17"/>
      <c r="L114" s="17"/>
      <c r="M114" s="17"/>
      <c r="N114" s="37"/>
      <c r="O114" s="72" t="str">
        <f>IF(O110="N/A",IF(O111="N/A",IF(O112="N/A","N/A","-"),"-"),"-")</f>
        <v>-</v>
      </c>
      <c r="P114" s="71" t="str">
        <f>IF(O114="N/A","N/A",$R114)</f>
        <v>-</v>
      </c>
      <c r="Q114" s="15"/>
      <c r="R114" s="55" t="str">
        <f>IF(R113="-","-",IFERROR(($P110*W110+$P111*W111+$P112*W112)/(SUM(W110:W112)),""))</f>
        <v>-</v>
      </c>
      <c r="S114" s="4"/>
      <c r="T114" s="18"/>
      <c r="U114" s="18"/>
      <c r="V114" s="18"/>
      <c r="W114" s="18"/>
    </row>
    <row r="115" spans="3:23" ht="4.5" customHeight="1">
      <c r="C115" s="21"/>
      <c r="E115" s="21"/>
      <c r="F115" s="36"/>
      <c r="G115" s="21"/>
      <c r="H115" s="36"/>
      <c r="J115" s="21"/>
      <c r="N115" s="21"/>
      <c r="O115" s="21"/>
      <c r="P115" s="21"/>
      <c r="Q115" s="21"/>
      <c r="R115" s="21"/>
      <c r="S115" s="21"/>
    </row>
    <row r="116" spans="3:23">
      <c r="C116" s="21"/>
      <c r="E116" s="21"/>
      <c r="F116" s="36"/>
      <c r="G116" s="21"/>
      <c r="H116" s="36"/>
      <c r="J116" s="21"/>
      <c r="N116" s="21"/>
      <c r="O116" s="21"/>
      <c r="P116" s="21"/>
      <c r="Q116" s="21"/>
      <c r="R116" s="21"/>
      <c r="S116" s="21"/>
    </row>
    <row r="117" spans="3:23">
      <c r="H117" s="36"/>
    </row>
    <row r="118" spans="3:23">
      <c r="H118" s="36"/>
    </row>
    <row r="119" spans="3:23">
      <c r="H119" s="36"/>
    </row>
  </sheetData>
  <sheetProtection algorithmName="SHA-512" hashValue="a230F8BKc57rn7pG3KNm+Wkh+K2caiXf2lLOAun5KJ+2qIAmglncnVOTW/1DXmYVA4v4hjHSvM+x+KQfkTNxEA==" saltValue="Nczs+mUZcvgfwYXJhbQfrQ==" spinCount="100000" sheet="1" objects="1" scenarios="1" formatRows="0" selectLockedCells="1"/>
  <mergeCells count="25">
    <mergeCell ref="H2:I2"/>
    <mergeCell ref="C2:F2"/>
    <mergeCell ref="K2:Q9"/>
    <mergeCell ref="H7:I7"/>
    <mergeCell ref="H8:I8"/>
    <mergeCell ref="H9:I9"/>
    <mergeCell ref="C4:F4"/>
    <mergeCell ref="C5:F5"/>
    <mergeCell ref="H4:I4"/>
    <mergeCell ref="H5:I5"/>
    <mergeCell ref="H6:I6"/>
    <mergeCell ref="C6:F6"/>
    <mergeCell ref="H3:I3"/>
    <mergeCell ref="C7:F7"/>
    <mergeCell ref="C8:F8"/>
    <mergeCell ref="C9:F9"/>
    <mergeCell ref="C3:F3"/>
    <mergeCell ref="O83:Q83"/>
    <mergeCell ref="K105:M105"/>
    <mergeCell ref="O105:Q105"/>
    <mergeCell ref="K11:M11"/>
    <mergeCell ref="O11:Q11"/>
    <mergeCell ref="K47:M47"/>
    <mergeCell ref="O47:Q47"/>
    <mergeCell ref="K83:M83"/>
  </mergeCells>
  <phoneticPr fontId="5" type="noConversion"/>
  <printOptions horizontalCentered="1"/>
  <pageMargins left="0.70866141732283472" right="0.70866141732283472" top="0.74803149606299213" bottom="0.74803149606299213" header="0.31496062992125984" footer="0.31496062992125984"/>
  <pageSetup paperSize="9" scale="3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D72F217-DECA-4306-A1CD-0C8C9500823E}">
          <x14:formula1>
            <xm:f>Listas!$B$2:$B$23</xm:f>
          </x14:formula1>
          <xm:sqref>P16:P19 P24:P29 P52:P57 P88:P90 P95:P101 P34:P43 P110:P112</xm:sqref>
        </x14:dataValidation>
        <x14:dataValidation type="list" allowBlank="1" showInputMessage="1" showErrorMessage="1" xr:uid="{BB7453AA-6E18-46A1-A774-7A518A2A8B27}">
          <x14:formula1>
            <xm:f>Listas!$A$2:$A$3</xm:f>
          </x14:formula1>
          <xm:sqref>O16:O19 O24:O29 O52:O57 O88:O90 O95:O101 O34:O43 O110:O112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58358-8534-43F1-82CC-22A010D09FDC}">
  <sheetPr>
    <tabColor theme="4" tint="0.39997558519241921"/>
  </sheetPr>
  <dimension ref="B1:N68"/>
  <sheetViews>
    <sheetView showGridLines="0" workbookViewId="0">
      <selection activeCell="H19" sqref="H19"/>
    </sheetView>
  </sheetViews>
  <sheetFormatPr defaultColWidth="9.140625" defaultRowHeight="12"/>
  <cols>
    <col min="1" max="1" width="1.42578125" style="1" customWidth="1"/>
    <col min="2" max="2" width="4.42578125" style="1" customWidth="1"/>
    <col min="3" max="4" width="4.42578125" style="1" hidden="1" customWidth="1"/>
    <col min="5" max="5" width="4.42578125" style="2" customWidth="1"/>
    <col min="6" max="6" width="4.28515625" style="2" hidden="1" customWidth="1"/>
    <col min="7" max="7" width="54.140625" style="73" customWidth="1"/>
    <col min="8" max="8" width="18.7109375" style="2" customWidth="1"/>
    <col min="9" max="10" width="4.42578125" style="24" customWidth="1"/>
    <col min="11" max="11" width="4.7109375" style="24" customWidth="1"/>
    <col min="12" max="12" width="4.42578125" style="1" customWidth="1"/>
    <col min="13" max="13" width="1.42578125" style="1" customWidth="1"/>
    <col min="14" max="14" width="4.7109375" style="1" hidden="1" customWidth="1"/>
    <col min="15" max="16384" width="9.140625" style="1"/>
  </cols>
  <sheetData>
    <row r="1" spans="2:14" ht="5.25" customHeight="1"/>
    <row r="2" spans="2:14" ht="16.5" customHeight="1">
      <c r="B2" s="93" t="s">
        <v>284</v>
      </c>
      <c r="C2" s="93"/>
      <c r="D2" s="93"/>
      <c r="E2" s="93"/>
      <c r="F2" s="93"/>
      <c r="G2" s="93"/>
      <c r="H2" s="93"/>
      <c r="I2" s="93"/>
      <c r="J2" s="93"/>
      <c r="K2" s="93"/>
      <c r="L2" s="93"/>
      <c r="M2" s="33"/>
      <c r="N2" s="33"/>
    </row>
    <row r="4" spans="2:14">
      <c r="F4" s="94" t="s">
        <v>32</v>
      </c>
      <c r="G4" s="96" t="s">
        <v>37</v>
      </c>
      <c r="H4" s="25" t="s">
        <v>45</v>
      </c>
      <c r="N4" s="26" t="s">
        <v>32</v>
      </c>
    </row>
    <row r="5" spans="2:14" ht="13.5" hidden="1" customHeight="1">
      <c r="E5" s="34"/>
      <c r="F5" s="95"/>
      <c r="G5" s="97"/>
      <c r="H5" s="38">
        <v>5</v>
      </c>
      <c r="N5" s="39"/>
    </row>
    <row r="6" spans="2:14" ht="13.5" customHeight="1">
      <c r="E6" s="1"/>
      <c r="F6" s="27">
        <f>'DOCS GRF'!D13</f>
        <v>1</v>
      </c>
      <c r="G6" s="74" t="str">
        <f>'DOCS GRF'!I13</f>
        <v>D4.1. Organizacional</v>
      </c>
      <c r="H6" s="68">
        <f>IFERROR((H7*N7+H8*N8+H9*N9)/SUM(N7:N9),0)</f>
        <v>0</v>
      </c>
      <c r="I6" s="1"/>
      <c r="J6" s="1"/>
      <c r="K6" s="1"/>
      <c r="N6" s="28">
        <f>IF('DOCS GRF'!$O$21="N/A",0,$F6)</f>
        <v>1</v>
      </c>
    </row>
    <row r="7" spans="2:14" ht="13.5" customHeight="1">
      <c r="E7" s="1"/>
      <c r="F7" s="29">
        <f>'DOCS GRF'!D15</f>
        <v>1</v>
      </c>
      <c r="G7" s="77" t="str">
        <f>'DOCS GRF'!I15</f>
        <v>D4.1.1. Recursos humanos e materiais</v>
      </c>
      <c r="H7" s="30">
        <f>IF('DOCS GRF'!P21="-",0,IF('DOCS GRF'!P21="N/A",0,IF('DOCS GRF'!P21=0,"0",'DOCS GRF'!P21)))</f>
        <v>0</v>
      </c>
      <c r="I7" s="1"/>
      <c r="J7" s="1"/>
      <c r="K7" s="1"/>
      <c r="N7" s="28">
        <f>IF('DOCS GRF'!$O$21="N/A",0,$F7)</f>
        <v>1</v>
      </c>
    </row>
    <row r="8" spans="2:14" ht="13.5" customHeight="1">
      <c r="E8" s="1"/>
      <c r="F8" s="29">
        <f>'DOCS GRF'!D23</f>
        <v>1</v>
      </c>
      <c r="G8" s="77" t="str">
        <f>'DOCS GRF'!I23</f>
        <v>D4.1.2. Comissão de Gerenciamento de Risco da Fauna</v>
      </c>
      <c r="H8" s="30">
        <f>IF('DOCS GRF'!P31="-",0,IF('DOCS GRF'!P31="N/A",0,IF('DOCS GRF'!P31=0,"0",'DOCS GRF'!P31)))</f>
        <v>0</v>
      </c>
      <c r="I8" s="1"/>
      <c r="J8" s="1"/>
      <c r="K8" s="1"/>
      <c r="N8" s="28">
        <f>IF('DOCS GRF'!$O$31="N/A",0,$F8)</f>
        <v>1</v>
      </c>
    </row>
    <row r="9" spans="2:14" ht="13.5" customHeight="1">
      <c r="E9" s="1"/>
      <c r="F9" s="29">
        <f>'DOCS GRF'!D33</f>
        <v>1</v>
      </c>
      <c r="G9" s="77" t="str">
        <f>'DOCS GRF'!I33</f>
        <v>D4.1.3. Gestão e registros de dados e documentos (IPF, ARF e PGRF)</v>
      </c>
      <c r="H9" s="30">
        <f>IF('DOCS GRF'!P45="-",0,IF('DOCS GRF'!P45="N/A",0,IF('DOCS GRF'!P45=0,"0",'DOCS GRF'!P45)))</f>
        <v>0</v>
      </c>
      <c r="I9" s="1"/>
      <c r="J9" s="1"/>
      <c r="K9" s="1"/>
      <c r="N9" s="28">
        <f>IF('DOCS GRF'!$O$45="N/A",0,$F9)</f>
        <v>1</v>
      </c>
    </row>
    <row r="10" spans="2:14" ht="13.5" customHeight="1">
      <c r="E10" s="1"/>
      <c r="F10" s="31">
        <f>'DOCS GRF'!D49</f>
        <v>1</v>
      </c>
      <c r="G10" s="75" t="str">
        <f>'DOCS GRF'!I49</f>
        <v>D4.2. Monitoramento da Fauna e dos Perigos no Sítio e na ASA</v>
      </c>
      <c r="H10" s="68">
        <f>IFERROR((H11*N11+H12*N12)/SUM(N11:N12),0)</f>
        <v>0</v>
      </c>
      <c r="I10" s="1"/>
      <c r="J10" s="1"/>
      <c r="K10" s="1"/>
      <c r="N10" s="28">
        <f>IF('DOCS GRF'!$O$59="N/A",0,$F10)</f>
        <v>1</v>
      </c>
    </row>
    <row r="11" spans="2:14" ht="13.5" customHeight="1">
      <c r="E11" s="1"/>
      <c r="F11" s="31">
        <f>'DOCS GRF'!D51</f>
        <v>1</v>
      </c>
      <c r="G11" s="78" t="str">
        <f>'DOCS GRF'!I51</f>
        <v>D4.2.1 Requisitos gerais da atividade de monitoramento</v>
      </c>
      <c r="H11" s="30">
        <f>IF('DOCS GRF'!P59="-",0,IF('DOCS GRF'!P59="N/A",0,IF('DOCS GRF'!P59=0,"0",'DOCS GRF'!P59)))</f>
        <v>0</v>
      </c>
      <c r="I11" s="1"/>
      <c r="J11" s="1"/>
      <c r="K11" s="1"/>
      <c r="N11" s="28">
        <f>IF('DOCS GRF'!$O$59="N/A",0,$F11)</f>
        <v>1</v>
      </c>
    </row>
    <row r="12" spans="2:14" ht="24">
      <c r="E12" s="1"/>
      <c r="F12" s="31">
        <f>'DOCS GRF'!D61</f>
        <v>1</v>
      </c>
      <c r="G12" s="78" t="str">
        <f>'DOCS GRF'!I61</f>
        <v>D4.2.2 Procedimentos da atividade de monitoramento e identificação de perigos</v>
      </c>
      <c r="H12" s="30">
        <f>IF('DOCS GRF'!P81="-",0,IF('DOCS GRF'!P81="N/A",0,IF('DOCS GRF'!P81=0,"0",'DOCS GRF'!P81)))</f>
        <v>0</v>
      </c>
      <c r="I12" s="1"/>
      <c r="J12" s="1"/>
      <c r="K12" s="1"/>
      <c r="N12" s="28">
        <f>IF('DOCS GRF'!$O$59="N/A",0,$F12)</f>
        <v>1</v>
      </c>
    </row>
    <row r="13" spans="2:14" ht="13.5" customHeight="1">
      <c r="E13" s="1"/>
      <c r="F13" s="27">
        <f>'DOCS GRF'!D85</f>
        <v>1</v>
      </c>
      <c r="G13" s="76" t="str">
        <f>'DOCS GRF'!I85</f>
        <v>D4.3. Mitigação do Risco da Fauna</v>
      </c>
      <c r="H13" s="68">
        <f>IFERROR((H14*N14+H15*N15)/SUM(N14:N15),0)</f>
        <v>0</v>
      </c>
      <c r="I13" s="1"/>
      <c r="J13" s="1"/>
      <c r="K13" s="1"/>
      <c r="N13" s="28">
        <f>IF('DOCS GRF'!$O$92="N/A",0,$F13)</f>
        <v>1</v>
      </c>
    </row>
    <row r="14" spans="2:14" ht="13.5" customHeight="1">
      <c r="E14" s="1"/>
      <c r="F14" s="29">
        <f>'DOCS GRF'!D87</f>
        <v>1</v>
      </c>
      <c r="G14" s="77" t="str">
        <f>'DOCS GRF'!I87</f>
        <v>D4.3.1 Controle de focos atrativos</v>
      </c>
      <c r="H14" s="30">
        <f>IF('DOCS GRF'!P92="-",0,IF('DOCS GRF'!P92="N/A",0,IF('DOCS GRF'!P92=0,"0",'DOCS GRF'!P92)))</f>
        <v>0</v>
      </c>
      <c r="I14" s="1"/>
      <c r="J14" s="1"/>
      <c r="K14" s="1"/>
      <c r="N14" s="28">
        <f>IF('DOCS GRF'!$O$92="N/A",0,$F14)</f>
        <v>1</v>
      </c>
    </row>
    <row r="15" spans="2:14" ht="13.5" customHeight="1">
      <c r="E15" s="1"/>
      <c r="F15" s="29">
        <f>'DOCS GRF'!D94</f>
        <v>1</v>
      </c>
      <c r="G15" s="77" t="str">
        <f>'DOCS GRF'!I94</f>
        <v>D4.3.2 Controle da Fauna</v>
      </c>
      <c r="H15" s="30">
        <f>IF('DOCS GRF'!P103="-",0,IF('DOCS GRF'!P103="N/A",0,IF('DOCS GRF'!P103=0,"0",'DOCS GRF'!P103)))</f>
        <v>0</v>
      </c>
      <c r="I15" s="1"/>
      <c r="J15" s="1"/>
      <c r="K15" s="1"/>
      <c r="N15" s="28">
        <f>IF('DOCS GRF'!$O$103="N/A",0,$F15)</f>
        <v>1</v>
      </c>
    </row>
    <row r="16" spans="2:14" ht="13.5" customHeight="1">
      <c r="E16" s="1"/>
      <c r="F16" s="27">
        <f>'DOCS GRF'!D107</f>
        <v>1</v>
      </c>
      <c r="G16" s="75" t="str">
        <f>'DOCS GRF'!I107</f>
        <v>D4.4. Promoção da segurança operacional - Fauna</v>
      </c>
      <c r="H16" s="68">
        <f>IFERROR(H17,0)</f>
        <v>0</v>
      </c>
      <c r="I16" s="1"/>
      <c r="J16" s="1"/>
      <c r="N16" s="28">
        <f>IF('DOCS GRF'!$O$114="N/A",0,$F16)</f>
        <v>1</v>
      </c>
    </row>
    <row r="17" spans="4:14" ht="13.5" customHeight="1">
      <c r="E17" s="1"/>
      <c r="F17" s="29">
        <f>'DOCS GRF'!D109</f>
        <v>1</v>
      </c>
      <c r="G17" s="78" t="str">
        <f>'DOCS GRF'!I109</f>
        <v>D4.4.1 Divulgação GRF</v>
      </c>
      <c r="H17" s="30">
        <f>IF('DOCS GRF'!P114="-",0,IF('DOCS GRF'!P114="N/A",0,IF('DOCS GRF'!P114=0,"0",'DOCS GRF'!P114)))</f>
        <v>0</v>
      </c>
      <c r="I17" s="1"/>
      <c r="J17" s="1"/>
      <c r="K17" s="1"/>
      <c r="N17" s="28">
        <f>IF('DOCS GRF'!$O$114="N/A",0,$F17)</f>
        <v>1</v>
      </c>
    </row>
    <row r="18" spans="4:14" ht="13.5" customHeight="1">
      <c r="E18" s="1"/>
      <c r="F18" s="1"/>
      <c r="G18" s="47" t="s">
        <v>285</v>
      </c>
      <c r="H18" s="68">
        <f>IFERROR((H6*N6+H10*N10+H13*N13+H16*N16)/SUM(N6,N10,N13,N16),0)</f>
        <v>0</v>
      </c>
      <c r="I18" s="1"/>
      <c r="J18" s="1"/>
      <c r="K18" s="56"/>
    </row>
    <row r="19" spans="4:14" ht="13.5" customHeight="1">
      <c r="E19" s="1"/>
      <c r="F19" s="1"/>
      <c r="G19" s="47" t="s">
        <v>286</v>
      </c>
      <c r="H19" s="32" t="str">
        <f>IF(H18=0,"",IF(H18&lt;=0.799,"ACOP não concedido",IF(AND(H18&gt;=0.8,H18&lt;=0.8499),"ACOP D",IF(AND(H18&gt;=0.85,H18&lt;=0.8999),"ACOP C",IF(AND(H18&gt;=0.9,H18&lt;=0.9499),"ACOP B", "ACOP A")))))</f>
        <v/>
      </c>
      <c r="I19" s="1"/>
      <c r="J19" s="1"/>
      <c r="K19" s="1"/>
    </row>
    <row r="20" spans="4:14">
      <c r="D20" s="13"/>
    </row>
    <row r="21" spans="4:14">
      <c r="D21" s="13"/>
      <c r="I21" s="1"/>
    </row>
    <row r="25" spans="4:14">
      <c r="E25" s="1"/>
      <c r="I25" s="1"/>
    </row>
    <row r="26" spans="4:14">
      <c r="I26" s="1"/>
    </row>
    <row r="27" spans="4:14">
      <c r="I27" s="1"/>
    </row>
    <row r="28" spans="4:14">
      <c r="I28" s="1"/>
    </row>
    <row r="29" spans="4:14">
      <c r="I29" s="1"/>
    </row>
    <row r="30" spans="4:14">
      <c r="I30" s="1"/>
    </row>
    <row r="31" spans="4:14">
      <c r="I31" s="1"/>
    </row>
    <row r="68" ht="4.5" customHeight="1"/>
  </sheetData>
  <sheetProtection algorithmName="SHA-512" hashValue="PHKgWP9U/oAk8Ptm0NoQIW5I3BiTMqORi2eEMt4D7keEcuAz2qlI4zH0GTghrMcUkia7edWzmEdc6S2Wubg/vA==" saltValue="v4HL5F9mzcZ4ZmF5IfKl0Q==" spinCount="100000" sheet="1" objects="1" scenarios="1" selectLockedCells="1"/>
  <mergeCells count="3">
    <mergeCell ref="B2:L2"/>
    <mergeCell ref="F4:F5"/>
    <mergeCell ref="G4:G5"/>
  </mergeCells>
  <conditionalFormatting sqref="H13:H18 H6:H11">
    <cfRule type="cellIs" dxfId="1" priority="2" operator="equal">
      <formula>0</formula>
    </cfRule>
  </conditionalFormatting>
  <conditionalFormatting sqref="H12">
    <cfRule type="cellIs" dxfId="0" priority="1" operator="equal">
      <formula>0</formula>
    </cfRule>
  </conditionalFormatting>
  <pageMargins left="0.511811024" right="0.511811024" top="0.8075" bottom="0.78740157499999996" header="0.31496062000000002" footer="0.31496062000000002"/>
  <pageSetup paperSize="9" scale="76"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heetViews>
  <sheetFormatPr defaultRowHeight="15"/>
  <cols>
    <col min="3" max="3" width="12.85546875" bestFit="1" customWidth="1"/>
  </cols>
  <sheetData>
    <row r="1" spans="1:4">
      <c r="A1" s="19" t="s">
        <v>287</v>
      </c>
      <c r="B1" s="20"/>
      <c r="C1" s="20"/>
    </row>
    <row r="2" spans="1:4">
      <c r="A2" s="3" t="s">
        <v>44</v>
      </c>
      <c r="B2" s="3"/>
      <c r="D2" s="3"/>
    </row>
    <row r="3" spans="1:4">
      <c r="A3" s="3"/>
      <c r="B3" s="5">
        <v>1E-4</v>
      </c>
      <c r="C3" s="3" t="s">
        <v>288</v>
      </c>
      <c r="D3" s="43">
        <v>0.01</v>
      </c>
    </row>
    <row r="4" spans="1:4">
      <c r="A4" s="3"/>
      <c r="B4" s="5">
        <v>1</v>
      </c>
      <c r="C4" s="3" t="s">
        <v>289</v>
      </c>
      <c r="D4" s="3">
        <v>1</v>
      </c>
    </row>
    <row r="5" spans="1:4">
      <c r="A5" s="3"/>
      <c r="B5" s="5">
        <v>0.95</v>
      </c>
      <c r="C5" s="3" t="s">
        <v>290</v>
      </c>
      <c r="D5" s="3">
        <v>3</v>
      </c>
    </row>
    <row r="6" spans="1:4">
      <c r="A6" s="3"/>
      <c r="B6" s="5">
        <v>0.9</v>
      </c>
      <c r="C6" s="3" t="s">
        <v>291</v>
      </c>
      <c r="D6" s="3">
        <v>7</v>
      </c>
    </row>
    <row r="7" spans="1:4">
      <c r="A7" s="3"/>
      <c r="B7" s="5">
        <v>0.85</v>
      </c>
      <c r="C7" s="3" t="s">
        <v>292</v>
      </c>
      <c r="D7" s="43">
        <v>10</v>
      </c>
    </row>
    <row r="8" spans="1:4">
      <c r="A8" s="3"/>
      <c r="B8" s="5">
        <v>0.8</v>
      </c>
    </row>
    <row r="9" spans="1:4">
      <c r="A9" s="3"/>
      <c r="B9" s="5">
        <v>0.75</v>
      </c>
    </row>
    <row r="10" spans="1:4">
      <c r="A10" s="3"/>
      <c r="B10" s="5">
        <v>0.7</v>
      </c>
    </row>
    <row r="11" spans="1:4">
      <c r="A11" s="3"/>
      <c r="B11" s="5">
        <v>0.65</v>
      </c>
    </row>
    <row r="12" spans="1:4">
      <c r="A12" s="3"/>
      <c r="B12" s="5">
        <v>0.6</v>
      </c>
    </row>
    <row r="13" spans="1:4">
      <c r="A13" s="3"/>
      <c r="B13" s="5">
        <v>0.55000000000000004</v>
      </c>
    </row>
    <row r="14" spans="1:4">
      <c r="A14" s="3"/>
      <c r="B14" s="5">
        <v>0.5</v>
      </c>
    </row>
    <row r="15" spans="1:4">
      <c r="A15" s="3"/>
      <c r="B15" s="5">
        <v>0.45</v>
      </c>
    </row>
    <row r="16" spans="1:4">
      <c r="A16" s="3"/>
      <c r="B16" s="5">
        <v>0.39999999999999902</v>
      </c>
    </row>
    <row r="17" spans="1:2">
      <c r="A17" s="3"/>
      <c r="B17" s="5">
        <v>0.34999999999999898</v>
      </c>
    </row>
    <row r="18" spans="1:2">
      <c r="A18" s="3"/>
      <c r="B18" s="5">
        <v>0.29999999999999899</v>
      </c>
    </row>
    <row r="19" spans="1:2">
      <c r="A19" s="3"/>
      <c r="B19" s="5">
        <v>0.249999999999999</v>
      </c>
    </row>
    <row r="20" spans="1:2">
      <c r="A20" s="3"/>
      <c r="B20" s="5">
        <v>0.19999999999999901</v>
      </c>
    </row>
    <row r="21" spans="1:2">
      <c r="A21" s="3"/>
      <c r="B21" s="5">
        <v>0.149999999999999</v>
      </c>
    </row>
    <row r="22" spans="1:2">
      <c r="A22" s="1"/>
      <c r="B22" s="5">
        <v>9.9999999999999006E-2</v>
      </c>
    </row>
    <row r="23" spans="1:2">
      <c r="A23" s="1"/>
      <c r="B23" s="5">
        <v>4.9999999999998997E-2</v>
      </c>
    </row>
  </sheetData>
  <customSheetViews>
    <customSheetView guid="{D37F1B69-6CE7-4A90-8559-8AE519A5C1EC}" state="hidden">
      <selection activeCell="D4" sqref="D4"/>
      <pageMargins left="0" right="0" top="0" bottom="0" header="0" footer="0"/>
    </customSheetView>
  </customSheetViews>
  <phoneticPr fontId="5"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980975-6741-4A5E-A475-4802A37F7382}"/>
</file>

<file path=customXml/itemProps2.xml><?xml version="1.0" encoding="utf-8"?>
<ds:datastoreItem xmlns:ds="http://schemas.openxmlformats.org/officeDocument/2006/customXml" ds:itemID="{0FF99CE5-637A-47B0-A0CF-CA24AE4EA6C8}"/>
</file>

<file path=customXml/itemProps3.xml><?xml version="1.0" encoding="utf-8"?>
<ds:datastoreItem xmlns:ds="http://schemas.openxmlformats.org/officeDocument/2006/customXml" ds:itemID="{EEF2F139-9380-452E-A2D6-8F2BAD1D585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Felipe Lopes Lindemann</cp:lastModifiedBy>
  <cp:revision/>
  <dcterms:created xsi:type="dcterms:W3CDTF">2023-02-25T22:08:42Z</dcterms:created>
  <dcterms:modified xsi:type="dcterms:W3CDTF">2025-02-26T17:39:01Z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